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orf\Dropbox (LUXTECH)\LUXTECH Team Folder\Products\Flex Tape\FLEX CC\Performance Calculator\"/>
    </mc:Choice>
  </mc:AlternateContent>
  <xr:revisionPtr revIDLastSave="0" documentId="13_ncr:1_{140C500D-1153-48DA-8B01-966C33E26F9C}" xr6:coauthVersionLast="45" xr6:coauthVersionMax="45" xr10:uidLastSave="{00000000-0000-0000-0000-000000000000}"/>
  <workbookProtection workbookAlgorithmName="SHA-512" workbookHashValue="L0WjDSZKdiUextlyMGVEeyUM9IkbqhKkyHv3iLITfXVCPqhOWwrOoq9b/+pP4/RblpLwLREuhHxne9jz/YRHFg==" workbookSaltValue="aOLWwqgamRItsVmJYzlNcQ==" workbookSpinCount="100000" lockStructure="1"/>
  <bookViews>
    <workbookView xWindow="-108" yWindow="-108" windowWidth="23256" windowHeight="12576" xr2:uid="{8D209C04-24BC-456D-B90C-AD50CC33CCBC}"/>
  </bookViews>
  <sheets>
    <sheet name="LUXslim Performance Calculator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5" i="5" l="1"/>
  <c r="R9" i="5" l="1"/>
  <c r="X25" i="5" l="1" a="1"/>
  <c r="X25" i="5" s="1"/>
  <c r="X24" i="5" a="1"/>
  <c r="X24" i="5" s="1"/>
  <c r="J13" i="5"/>
  <c r="R22" i="5"/>
  <c r="R23" i="5"/>
  <c r="J14" i="5" l="1"/>
  <c r="R24" i="5"/>
  <c r="R21" i="5" s="1"/>
  <c r="J11" i="5" l="1"/>
  <c r="J12" i="5"/>
  <c r="AQ25" i="5" a="1"/>
  <c r="AQ25" i="5" s="1"/>
  <c r="AQ24" i="5" a="1"/>
  <c r="AQ24" i="5" s="1"/>
  <c r="AH25" i="5" a="1"/>
  <c r="AH25" i="5" s="1"/>
  <c r="AH24" i="5" a="1"/>
  <c r="AH24" i="5" s="1"/>
  <c r="R11" i="5"/>
  <c r="R12" i="5" s="1"/>
  <c r="R13" i="5" s="1"/>
  <c r="F13" i="5" s="1"/>
  <c r="R10" i="5"/>
  <c r="F14" i="5" l="1"/>
  <c r="AZ23" i="5"/>
  <c r="AZ12" i="5"/>
  <c r="AZ8" i="5"/>
  <c r="F11" i="5"/>
  <c r="AZ10" i="5"/>
  <c r="AZ22" i="5"/>
  <c r="AZ9" i="5"/>
  <c r="AZ11" i="5"/>
  <c r="AZ13" i="5"/>
  <c r="AZ20" i="5"/>
  <c r="AZ24" i="5"/>
  <c r="AZ7" i="5"/>
  <c r="AZ14" i="5"/>
  <c r="AZ16" i="5"/>
  <c r="AZ18" i="5"/>
  <c r="AZ21" i="5"/>
  <c r="AZ25" i="5"/>
  <c r="AZ6" i="5"/>
  <c r="AZ15" i="5"/>
  <c r="AZ17" i="5"/>
  <c r="AZ19" i="5"/>
  <c r="J16" i="5" l="1"/>
  <c r="J15" i="5" s="1"/>
  <c r="F12" i="5"/>
  <c r="F16" i="5" l="1"/>
  <c r="F15" i="5" s="1"/>
  <c r="BB6" i="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<sst xmlns="http://schemas.openxmlformats.org/spreadsheetml/2006/main" count="122" uniqueCount="66">
  <si>
    <t>Linear Flux</t>
  </si>
  <si>
    <t>lm/ft</t>
  </si>
  <si>
    <t>input</t>
  </si>
  <si>
    <t>calculated</t>
  </si>
  <si>
    <t>output</t>
  </si>
  <si>
    <t>Legend</t>
  </si>
  <si>
    <t>Single LED performance</t>
  </si>
  <si>
    <t>y =-7E-05*x^2 + 0.0235*x</t>
  </si>
  <si>
    <t>y=3.3766*x^2-95.707*x+673.34</t>
  </si>
  <si>
    <t>x</t>
  </si>
  <si>
    <t>y</t>
  </si>
  <si>
    <t>in</t>
  </si>
  <si>
    <t>LED pitch</t>
  </si>
  <si>
    <t>Length</t>
  </si>
  <si>
    <t>Drive current</t>
  </si>
  <si>
    <t>mA</t>
  </si>
  <si>
    <t>Flux per LED</t>
  </si>
  <si>
    <t>lm</t>
  </si>
  <si>
    <t>LED Count</t>
  </si>
  <si>
    <t>Total Flux</t>
  </si>
  <si>
    <t>x=5E-06*y^3+0.0001*y^2+0.437*y</t>
  </si>
  <si>
    <t>Current per LED</t>
  </si>
  <si>
    <t>Junction Temperature</t>
  </si>
  <si>
    <t>% flux loss from Temp</t>
  </si>
  <si>
    <t>% LED max drive current</t>
  </si>
  <si>
    <r>
      <t>y = 8E-06x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- 0.0025x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+ 0.0246x + 100</t>
    </r>
  </si>
  <si>
    <t>%</t>
  </si>
  <si>
    <t>LED Max Drive Current</t>
  </si>
  <si>
    <t>constant</t>
  </si>
  <si>
    <t>2700K, 80CRI</t>
  </si>
  <si>
    <t>2700K, 90CRI</t>
  </si>
  <si>
    <t>3000K, 80CRI</t>
  </si>
  <si>
    <t>3000K, 90CRI</t>
  </si>
  <si>
    <t>3500K, 80CRI</t>
  </si>
  <si>
    <t>3500K, 90CRI</t>
  </si>
  <si>
    <t>4000K, 80CRI</t>
  </si>
  <si>
    <t>4000K, 90CRI</t>
  </si>
  <si>
    <t>5000K, 80CRI</t>
  </si>
  <si>
    <t>5000K, 90CRI</t>
  </si>
  <si>
    <t>6500K, 80CRI</t>
  </si>
  <si>
    <t>6500K, 90CRI</t>
  </si>
  <si>
    <t>LED CCT, CRI</t>
  </si>
  <si>
    <t>Color</t>
  </si>
  <si>
    <t>LED series count</t>
  </si>
  <si>
    <t>&lt;-- select</t>
  </si>
  <si>
    <t>Length (in)</t>
  </si>
  <si>
    <t>Drive Current (mA)</t>
  </si>
  <si>
    <t>Summary of Assumptions (for chart)</t>
  </si>
  <si>
    <t>W</t>
  </si>
  <si>
    <t>LED Temp-Volt Coefficient</t>
  </si>
  <si>
    <t>mV/degC</t>
  </si>
  <si>
    <t>V</t>
  </si>
  <si>
    <t>Forward Voltage</t>
  </si>
  <si>
    <t>Power</t>
  </si>
  <si>
    <t>x=-0.0004*y^2+0.0732*y+15.557</t>
  </si>
  <si>
    <t>Efficacy</t>
  </si>
  <si>
    <t>lm/W</t>
  </si>
  <si>
    <t>y =</t>
  </si>
  <si>
    <t>x =</t>
  </si>
  <si>
    <t xml:space="preserve"> °C</t>
  </si>
  <si>
    <t>Nominal Flux (lms) @ 25 °C</t>
  </si>
  <si>
    <t>One</t>
  </si>
  <si>
    <t>Current/ft (720 mA Max)</t>
  </si>
  <si>
    <t>Outside System Limits</t>
  </si>
  <si>
    <t>I want a specific Linear Flux</t>
  </si>
  <si>
    <t>I want a specific Drive Current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</si>
</sst>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9C000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7" borderId="0" applyNumberFormat="0" applyBorder="0" applyAlignment="0" applyProtection="0"/>
  </cellStyleXfs>
  <cellXfs count="92">
    <xf numFmtId="0" fontId="0" fillId="0" borderId="0" xfId="0"/>
    <xf numFmtId="0" fontId="0" fillId="6" borderId="14" xfId="0" applyFill="1" applyBorder="1" applyAlignment="1" applyProtection="1">
      <protection locked="0"/>
    </xf>
    <xf numFmtId="0" fontId="0" fillId="6" borderId="18" xfId="0" applyFill="1" applyBorder="1" applyAlignment="1" applyProtection="1">
      <protection locked="0"/>
    </xf>
    <xf numFmtId="0" fontId="0" fillId="6" borderId="18" xfId="0" applyFill="1" applyBorder="1" applyAlignment="1" applyProtection="1">
      <alignment horizontal="left"/>
      <protection locked="0"/>
    </xf>
    <xf numFmtId="0" fontId="0" fillId="6" borderId="15" xfId="0" applyFill="1" applyBorder="1" applyAlignment="1" applyProtection="1">
      <protection locked="0"/>
    </xf>
    <xf numFmtId="0" fontId="0" fillId="6" borderId="23" xfId="0" applyFill="1" applyBorder="1" applyAlignment="1" applyProtection="1">
      <protection locked="0"/>
    </xf>
    <xf numFmtId="0" fontId="0" fillId="6" borderId="0" xfId="0" applyFill="1" applyBorder="1" applyAlignment="1" applyProtection="1">
      <protection locked="0"/>
    </xf>
    <xf numFmtId="0" fontId="0" fillId="6" borderId="0" xfId="0" applyFill="1" applyBorder="1" applyAlignment="1" applyProtection="1">
      <alignment horizontal="left"/>
      <protection locked="0"/>
    </xf>
    <xf numFmtId="0" fontId="0" fillId="6" borderId="24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0" fillId="6" borderId="0" xfId="0" applyFill="1" applyBorder="1" applyAlignment="1" applyProtection="1">
      <alignment horizontal="left" wrapText="1"/>
      <protection locked="0"/>
    </xf>
    <xf numFmtId="0" fontId="5" fillId="6" borderId="0" xfId="0" applyFont="1" applyFill="1" applyBorder="1" applyAlignment="1" applyProtection="1">
      <alignment horizontal="right" vertical="top"/>
      <protection locked="0"/>
    </xf>
    <xf numFmtId="0" fontId="5" fillId="6" borderId="0" xfId="0" applyFont="1" applyFill="1" applyBorder="1" applyAlignment="1" applyProtection="1">
      <alignment vertical="top"/>
      <protection locked="0"/>
    </xf>
    <xf numFmtId="0" fontId="0" fillId="6" borderId="24" xfId="0" applyFill="1" applyBorder="1" applyAlignment="1" applyProtection="1">
      <alignment horizontal="right"/>
      <protection locked="0"/>
    </xf>
    <xf numFmtId="0" fontId="1" fillId="0" borderId="27" xfId="0" applyFont="1" applyBorder="1" applyAlignment="1" applyProtection="1">
      <alignment horizontal="left"/>
      <protection locked="0"/>
    </xf>
    <xf numFmtId="0" fontId="5" fillId="0" borderId="28" xfId="0" applyFont="1" applyBorder="1" applyAlignment="1" applyProtection="1">
      <alignment horizontal="right" vertical="top"/>
      <protection locked="0"/>
    </xf>
    <xf numFmtId="0" fontId="5" fillId="0" borderId="29" xfId="0" applyFont="1" applyBorder="1" applyAlignment="1" applyProtection="1">
      <alignment vertical="top"/>
      <protection locked="0"/>
    </xf>
    <xf numFmtId="0" fontId="2" fillId="0" borderId="28" xfId="0" applyFont="1" applyFill="1" applyBorder="1" applyAlignment="1" applyProtection="1">
      <protection locked="0"/>
    </xf>
    <xf numFmtId="0" fontId="0" fillId="0" borderId="29" xfId="0" applyFill="1" applyBorder="1" applyAlignment="1" applyProtection="1">
      <protection locked="0"/>
    </xf>
    <xf numFmtId="0" fontId="1" fillId="4" borderId="3" xfId="0" applyFont="1" applyFill="1" applyBorder="1" applyAlignment="1" applyProtection="1">
      <protection locked="0"/>
    </xf>
    <xf numFmtId="0" fontId="0" fillId="0" borderId="25" xfId="0" applyBorder="1" applyAlignment="1" applyProtection="1">
      <alignment horizontal="right"/>
      <protection locked="0"/>
    </xf>
    <xf numFmtId="0" fontId="2" fillId="2" borderId="22" xfId="0" applyFont="1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6" fillId="7" borderId="4" xfId="1" applyBorder="1" applyAlignment="1" applyProtection="1">
      <protection locked="0"/>
    </xf>
    <xf numFmtId="0" fontId="0" fillId="0" borderId="9" xfId="0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4" fillId="0" borderId="10" xfId="0" applyFont="1" applyBorder="1" applyAlignment="1" applyProtection="1">
      <protection locked="0"/>
    </xf>
    <xf numFmtId="0" fontId="4" fillId="6" borderId="0" xfId="0" applyFont="1" applyFill="1" applyBorder="1" applyAlignment="1" applyProtection="1">
      <protection locked="0"/>
    </xf>
    <xf numFmtId="0" fontId="0" fillId="0" borderId="20" xfId="0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0" fillId="0" borderId="11" xfId="0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6" xfId="0" applyBorder="1" applyAlignment="1" applyProtection="1">
      <alignment horizontal="right"/>
      <protection locked="0"/>
    </xf>
    <xf numFmtId="1" fontId="1" fillId="4" borderId="7" xfId="0" applyNumberFormat="1" applyFont="1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1" fontId="1" fillId="4" borderId="1" xfId="0" applyNumberFormat="1" applyFont="1" applyFill="1" applyBorder="1" applyAlignment="1" applyProtection="1">
      <alignment horizontal="right"/>
      <protection locked="0"/>
    </xf>
    <xf numFmtId="1" fontId="1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alignment horizontal="right"/>
      <protection locked="0"/>
    </xf>
    <xf numFmtId="2" fontId="1" fillId="4" borderId="12" xfId="0" applyNumberFormat="1" applyFont="1" applyFill="1" applyBorder="1" applyAlignment="1" applyProtection="1">
      <protection locked="0"/>
    </xf>
    <xf numFmtId="164" fontId="1" fillId="4" borderId="12" xfId="0" applyNumberFormat="1" applyFont="1" applyFill="1" applyBorder="1" applyAlignment="1" applyProtection="1">
      <protection locked="0"/>
    </xf>
    <xf numFmtId="0" fontId="0" fillId="6" borderId="0" xfId="0" applyFill="1" applyBorder="1" applyAlignment="1" applyProtection="1">
      <alignment horizontal="right"/>
      <protection locked="0"/>
    </xf>
    <xf numFmtId="0" fontId="0" fillId="6" borderId="16" xfId="0" applyFill="1" applyBorder="1" applyAlignment="1" applyProtection="1">
      <protection locked="0"/>
    </xf>
    <xf numFmtId="0" fontId="0" fillId="6" borderId="19" xfId="0" applyFill="1" applyBorder="1" applyAlignment="1" applyProtection="1">
      <protection locked="0"/>
    </xf>
    <xf numFmtId="0" fontId="0" fillId="6" borderId="19" xfId="0" applyFill="1" applyBorder="1" applyAlignment="1" applyProtection="1">
      <alignment horizontal="left"/>
      <protection locked="0"/>
    </xf>
    <xf numFmtId="0" fontId="0" fillId="6" borderId="17" xfId="0" applyFill="1" applyBorder="1" applyAlignment="1" applyProtection="1">
      <protection locked="0"/>
    </xf>
    <xf numFmtId="0" fontId="0" fillId="0" borderId="18" xfId="0" applyFill="1" applyBorder="1" applyAlignment="1" applyProtection="1"/>
    <xf numFmtId="0" fontId="0" fillId="0" borderId="0" xfId="0" applyFill="1" applyBorder="1" applyAlignment="1" applyProtection="1"/>
    <xf numFmtId="0" fontId="0" fillId="0" borderId="0" xfId="0" applyAlignment="1" applyProtection="1"/>
    <xf numFmtId="0" fontId="0" fillId="0" borderId="0" xfId="0" applyBorder="1" applyAlignment="1" applyProtection="1"/>
    <xf numFmtId="0" fontId="2" fillId="2" borderId="2" xfId="0" applyFont="1" applyFill="1" applyBorder="1" applyAlignment="1" applyProtection="1"/>
    <xf numFmtId="0" fontId="0" fillId="5" borderId="3" xfId="0" applyFill="1" applyBorder="1" applyAlignment="1" applyProtection="1"/>
    <xf numFmtId="0" fontId="0" fillId="0" borderId="0" xfId="0" applyAlignment="1" applyProtection="1">
      <alignment horizontal="left"/>
    </xf>
    <xf numFmtId="0" fontId="0" fillId="0" borderId="0" xfId="0" applyFill="1" applyBorder="1" applyAlignment="1" applyProtection="1">
      <alignment horizontal="right"/>
    </xf>
    <xf numFmtId="0" fontId="0" fillId="3" borderId="3" xfId="0" applyFill="1" applyBorder="1" applyAlignment="1" applyProtection="1"/>
    <xf numFmtId="0" fontId="0" fillId="0" borderId="0" xfId="0" applyAlignment="1" applyProtection="1">
      <alignment horizontal="right"/>
    </xf>
    <xf numFmtId="0" fontId="0" fillId="5" borderId="1" xfId="0" applyFill="1" applyBorder="1" applyAlignment="1" applyProtection="1"/>
    <xf numFmtId="164" fontId="0" fillId="0" borderId="1" xfId="0" applyNumberFormat="1" applyBorder="1" applyAlignment="1" applyProtection="1"/>
    <xf numFmtId="1" fontId="0" fillId="0" borderId="1" xfId="0" applyNumberFormat="1" applyBorder="1" applyAlignment="1" applyProtection="1"/>
    <xf numFmtId="0" fontId="1" fillId="0" borderId="14" xfId="0" applyFont="1" applyBorder="1" applyAlignment="1" applyProtection="1"/>
    <xf numFmtId="0" fontId="0" fillId="0" borderId="18" xfId="0" applyBorder="1" applyAlignment="1" applyProtection="1"/>
    <xf numFmtId="0" fontId="0" fillId="0" borderId="15" xfId="0" applyBorder="1" applyAlignment="1" applyProtection="1"/>
    <xf numFmtId="0" fontId="1" fillId="4" borderId="3" xfId="0" applyFont="1" applyFill="1" applyBorder="1" applyAlignment="1" applyProtection="1"/>
    <xf numFmtId="0" fontId="0" fillId="0" borderId="16" xfId="0" applyBorder="1" applyAlignment="1" applyProtection="1"/>
    <xf numFmtId="0" fontId="0" fillId="0" borderId="19" xfId="0" applyBorder="1" applyAlignment="1" applyProtection="1"/>
    <xf numFmtId="0" fontId="0" fillId="0" borderId="17" xfId="0" applyBorder="1" applyAlignment="1" applyProtection="1"/>
    <xf numFmtId="0" fontId="6" fillId="7" borderId="4" xfId="1" applyBorder="1" applyAlignment="1" applyProtection="1"/>
    <xf numFmtId="2" fontId="0" fillId="3" borderId="1" xfId="0" applyNumberFormat="1" applyFill="1" applyBorder="1" applyAlignment="1" applyProtection="1"/>
    <xf numFmtId="0" fontId="1" fillId="0" borderId="5" xfId="0" applyFont="1" applyBorder="1" applyAlignment="1" applyProtection="1">
      <alignment horizontal="left" wrapText="1"/>
    </xf>
    <xf numFmtId="1" fontId="0" fillId="3" borderId="1" xfId="0" applyNumberFormat="1" applyFill="1" applyBorder="1" applyAlignment="1" applyProtection="1"/>
    <xf numFmtId="0" fontId="0" fillId="0" borderId="1" xfId="0" applyBorder="1" applyAlignment="1" applyProtection="1">
      <alignment horizontal="left"/>
    </xf>
    <xf numFmtId="0" fontId="0" fillId="5" borderId="1" xfId="0" applyFill="1" applyBorder="1" applyAlignment="1" applyProtection="1">
      <alignment horizontal="left"/>
    </xf>
    <xf numFmtId="164" fontId="0" fillId="3" borderId="1" xfId="0" applyNumberFormat="1" applyFill="1" applyBorder="1" applyAlignment="1" applyProtection="1"/>
    <xf numFmtId="0" fontId="0" fillId="0" borderId="12" xfId="0" applyBorder="1" applyAlignment="1" applyProtection="1">
      <alignment horizontal="left"/>
    </xf>
    <xf numFmtId="0" fontId="0" fillId="5" borderId="12" xfId="0" applyFill="1" applyBorder="1" applyAlignment="1" applyProtection="1">
      <alignment horizontal="left"/>
    </xf>
    <xf numFmtId="0" fontId="0" fillId="0" borderId="30" xfId="0" applyBorder="1" applyAlignment="1" applyProtection="1">
      <alignment horizontal="left"/>
    </xf>
    <xf numFmtId="0" fontId="0" fillId="0" borderId="0" xfId="0" applyProtection="1"/>
    <xf numFmtId="0" fontId="0" fillId="6" borderId="0" xfId="0" applyFill="1" applyBorder="1" applyAlignment="1" applyProtection="1"/>
    <xf numFmtId="0" fontId="0" fillId="6" borderId="0" xfId="0" applyFill="1" applyAlignment="1" applyProtection="1"/>
    <xf numFmtId="0" fontId="0" fillId="6" borderId="0" xfId="0" applyFill="1" applyAlignment="1" applyProtection="1">
      <protection locked="0"/>
    </xf>
    <xf numFmtId="0" fontId="0" fillId="6" borderId="0" xfId="0" applyFill="1" applyAlignment="1" applyProtection="1">
      <alignment horizontal="right"/>
    </xf>
    <xf numFmtId="164" fontId="0" fillId="6" borderId="1" xfId="0" applyNumberFormat="1" applyFill="1" applyBorder="1" applyAlignment="1" applyProtection="1"/>
    <xf numFmtId="1" fontId="0" fillId="6" borderId="1" xfId="0" applyNumberFormat="1" applyFill="1" applyBorder="1" applyAlignment="1" applyProtection="1"/>
    <xf numFmtId="0" fontId="0" fillId="6" borderId="0" xfId="0" applyFill="1" applyProtection="1"/>
    <xf numFmtId="164" fontId="1" fillId="6" borderId="0" xfId="0" applyNumberFormat="1" applyFont="1" applyFill="1" applyBorder="1" applyAlignment="1" applyProtection="1">
      <protection locked="0"/>
    </xf>
    <xf numFmtId="0" fontId="0" fillId="6" borderId="0" xfId="0" applyFill="1" applyProtection="1">
      <protection locked="0"/>
    </xf>
    <xf numFmtId="0" fontId="0" fillId="6" borderId="0" xfId="0" applyFill="1" applyBorder="1" applyProtection="1"/>
    <xf numFmtId="0" fontId="0" fillId="6" borderId="0" xfId="0" applyFill="1" applyAlignment="1" applyProtection="1">
      <alignment horizontal="left"/>
      <protection locked="0"/>
    </xf>
  </cellXfs>
  <cellStyles count="2">
    <cellStyle name="Bad" xfId="1" builtinId="27"/>
    <cellStyle name="Normal" xfId="0" builtinId="0"/>
  </cellStyles>
  <dxfs count="4"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120748</xdr:colOff>
      <xdr:row>4</xdr:row>
      <xdr:rowOff>52619</xdr:rowOff>
    </xdr:from>
    <xdr:to>
      <xdr:col>28</xdr:col>
      <xdr:colOff>464436</xdr:colOff>
      <xdr:row>20</xdr:row>
      <xdr:rowOff>2928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E9580E6-6742-47DF-AE71-05AA78952990}"/>
            </a:ext>
          </a:extLst>
        </xdr:cNvPr>
        <xdr:cNvGrpSpPr/>
      </xdr:nvGrpSpPr>
      <xdr:grpSpPr>
        <a:xfrm>
          <a:off x="12903868" y="1420008"/>
          <a:ext cx="0" cy="3044631"/>
          <a:chOff x="5558442" y="267029"/>
          <a:chExt cx="5966461" cy="273367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7CA0E50B-4611-4F2D-A2FA-0AF041985C3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558442" y="267029"/>
            <a:ext cx="5966461" cy="2733675"/>
          </a:xfrm>
          <a:prstGeom prst="rect">
            <a:avLst/>
          </a:prstGeom>
        </xdr:spPr>
      </xdr:pic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AC884051-4D29-49EB-8915-E4439C2839E5}"/>
              </a:ext>
            </a:extLst>
          </xdr:cNvPr>
          <xdr:cNvCxnSpPr/>
        </xdr:nvCxnSpPr>
        <xdr:spPr>
          <a:xfrm>
            <a:off x="7035362" y="2423948"/>
            <a:ext cx="4236983" cy="656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3ED36D6D-8954-460B-9BEF-98A089553B39}"/>
              </a:ext>
            </a:extLst>
          </xdr:cNvPr>
          <xdr:cNvCxnSpPr/>
        </xdr:nvCxnSpPr>
        <xdr:spPr>
          <a:xfrm>
            <a:off x="7043244" y="2123087"/>
            <a:ext cx="4236983" cy="656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6B6C970F-9F7B-4813-887F-6695FB76DD2D}"/>
              </a:ext>
            </a:extLst>
          </xdr:cNvPr>
          <xdr:cNvCxnSpPr/>
        </xdr:nvCxnSpPr>
        <xdr:spPr>
          <a:xfrm>
            <a:off x="7037988" y="1802519"/>
            <a:ext cx="4236983" cy="656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3CF1742F-26C7-44B6-9A5D-CA2C5CBD4B6F}"/>
              </a:ext>
            </a:extLst>
          </xdr:cNvPr>
          <xdr:cNvCxnSpPr/>
        </xdr:nvCxnSpPr>
        <xdr:spPr>
          <a:xfrm>
            <a:off x="7032732" y="1488520"/>
            <a:ext cx="4236983" cy="656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234B503C-3683-408E-99C2-FEE76E96347F}"/>
              </a:ext>
            </a:extLst>
          </xdr:cNvPr>
          <xdr:cNvCxnSpPr/>
        </xdr:nvCxnSpPr>
        <xdr:spPr>
          <a:xfrm>
            <a:off x="7034045" y="1181090"/>
            <a:ext cx="4236983" cy="656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5DC0A084-4360-4925-B2B9-BE60A61CDFC3}"/>
              </a:ext>
            </a:extLst>
          </xdr:cNvPr>
          <xdr:cNvCxnSpPr/>
        </xdr:nvCxnSpPr>
        <xdr:spPr>
          <a:xfrm>
            <a:off x="7035358" y="873660"/>
            <a:ext cx="4236983" cy="656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29</xdr:col>
      <xdr:colOff>569311</xdr:colOff>
      <xdr:row>3</xdr:row>
      <xdr:rowOff>155599</xdr:rowOff>
    </xdr:from>
    <xdr:to>
      <xdr:col>37</xdr:col>
      <xdr:colOff>558362</xdr:colOff>
      <xdr:row>18</xdr:row>
      <xdr:rowOff>3408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9096232-1048-45D8-8E46-E5DD0B43EF6E}"/>
            </a:ext>
          </a:extLst>
        </xdr:cNvPr>
        <xdr:cNvGrpSpPr/>
      </xdr:nvGrpSpPr>
      <xdr:grpSpPr>
        <a:xfrm>
          <a:off x="12903868" y="1318652"/>
          <a:ext cx="0" cy="2765467"/>
          <a:chOff x="5628402" y="3019425"/>
          <a:chExt cx="5967481" cy="3019425"/>
        </a:xfrm>
      </xdr:grpSpPr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75556DF2-CDE7-4A68-97BE-CEBD71DD0C3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628402" y="3019425"/>
            <a:ext cx="5967481" cy="3019425"/>
          </a:xfrm>
          <a:prstGeom prst="rect">
            <a:avLst/>
          </a:prstGeom>
        </xdr:spPr>
      </xdr:pic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E5BB09C7-9368-4590-9571-9D609C046F37}"/>
              </a:ext>
            </a:extLst>
          </xdr:cNvPr>
          <xdr:cNvCxnSpPr/>
        </xdr:nvCxnSpPr>
        <xdr:spPr>
          <a:xfrm>
            <a:off x="7056378" y="3712781"/>
            <a:ext cx="4236983" cy="656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BC13D0E5-A5E9-49EF-B476-A043B8E03D49}"/>
              </a:ext>
            </a:extLst>
          </xdr:cNvPr>
          <xdr:cNvCxnSpPr/>
        </xdr:nvCxnSpPr>
        <xdr:spPr>
          <a:xfrm>
            <a:off x="7057691" y="4062251"/>
            <a:ext cx="4236983" cy="656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E7F7F781-1DD9-470B-8866-0B737BE7CECE}"/>
              </a:ext>
            </a:extLst>
          </xdr:cNvPr>
          <xdr:cNvCxnSpPr/>
        </xdr:nvCxnSpPr>
        <xdr:spPr>
          <a:xfrm>
            <a:off x="7059004" y="4405152"/>
            <a:ext cx="4236983" cy="656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8F9C6D57-A12C-48EB-911A-A75212494929}"/>
              </a:ext>
            </a:extLst>
          </xdr:cNvPr>
          <xdr:cNvCxnSpPr/>
        </xdr:nvCxnSpPr>
        <xdr:spPr>
          <a:xfrm>
            <a:off x="7053748" y="4767760"/>
            <a:ext cx="4236983" cy="656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1CD45AE1-A4C0-4B27-A1B0-A2A29DEDEB93}"/>
              </a:ext>
            </a:extLst>
          </xdr:cNvPr>
          <xdr:cNvCxnSpPr/>
        </xdr:nvCxnSpPr>
        <xdr:spPr>
          <a:xfrm>
            <a:off x="7061630" y="5117230"/>
            <a:ext cx="4236983" cy="656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Connector 16">
            <a:extLst>
              <a:ext uri="{FF2B5EF4-FFF2-40B4-BE49-F238E27FC236}">
                <a16:creationId xmlns:a16="http://schemas.microsoft.com/office/drawing/2014/main" id="{091B3ECF-5C47-458B-BE51-1F82106C4764}"/>
              </a:ext>
            </a:extLst>
          </xdr:cNvPr>
          <xdr:cNvCxnSpPr/>
        </xdr:nvCxnSpPr>
        <xdr:spPr>
          <a:xfrm>
            <a:off x="7062943" y="5466700"/>
            <a:ext cx="4236983" cy="656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8</xdr:col>
      <xdr:colOff>1165559</xdr:colOff>
      <xdr:row>0</xdr:row>
      <xdr:rowOff>524222</xdr:rowOff>
    </xdr:from>
    <xdr:to>
      <xdr:col>10</xdr:col>
      <xdr:colOff>741295</xdr:colOff>
      <xdr:row>2</xdr:row>
      <xdr:rowOff>59787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DFE09B5-CCF4-4B84-A7AF-702C6E357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0888" y="524222"/>
          <a:ext cx="2340593" cy="505511"/>
        </a:xfrm>
        <a:prstGeom prst="rect">
          <a:avLst/>
        </a:prstGeom>
      </xdr:spPr>
    </xdr:pic>
    <xdr:clientData/>
  </xdr:twoCellAnchor>
  <xdr:twoCellAnchor>
    <xdr:from>
      <xdr:col>2</xdr:col>
      <xdr:colOff>19881</xdr:colOff>
      <xdr:row>0</xdr:row>
      <xdr:rowOff>482235</xdr:rowOff>
    </xdr:from>
    <xdr:to>
      <xdr:col>4</xdr:col>
      <xdr:colOff>1529013</xdr:colOff>
      <xdr:row>3</xdr:row>
      <xdr:rowOff>16342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19A2CCA5-75A8-4E5E-807F-9AC8515FEA7D}"/>
            </a:ext>
          </a:extLst>
        </xdr:cNvPr>
        <xdr:cNvSpPr txBox="1"/>
      </xdr:nvSpPr>
      <xdr:spPr>
        <a:xfrm>
          <a:off x="1248105" y="482235"/>
          <a:ext cx="3589592" cy="674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LUXTECH</a:t>
          </a:r>
          <a:r>
            <a:rPr lang="en-US" sz="1200" baseline="0"/>
            <a:t> LUXslim CC Performance Calculator</a:t>
          </a:r>
        </a:p>
        <a:p>
          <a:r>
            <a:rPr lang="en-US" sz="1200" baseline="0"/>
            <a:t>Version 1.1</a:t>
          </a:r>
        </a:p>
        <a:p>
          <a:r>
            <a:rPr lang="en-US" sz="1200" baseline="0"/>
            <a:t>Calculations are Theoretical </a:t>
          </a:r>
          <a:endParaRPr lang="en-US" sz="1200"/>
        </a:p>
      </xdr:txBody>
    </xdr:sp>
    <xdr:clientData/>
  </xdr:twoCellAnchor>
  <xdr:twoCellAnchor>
    <xdr:from>
      <xdr:col>39</xdr:col>
      <xdr:colOff>327026</xdr:colOff>
      <xdr:row>3</xdr:row>
      <xdr:rowOff>162320</xdr:rowOff>
    </xdr:from>
    <xdr:to>
      <xdr:col>47</xdr:col>
      <xdr:colOff>328353</xdr:colOff>
      <xdr:row>18</xdr:row>
      <xdr:rowOff>160370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883F5BEB-58E7-4687-8093-F14D988C5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9526" y="1311889"/>
          <a:ext cx="5114172" cy="2800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4F6BA-58BD-4128-9007-FCDAA15F0879}">
  <dimension ref="A1:DE133"/>
  <sheetViews>
    <sheetView tabSelected="1" topLeftCell="C1" zoomScale="76" zoomScaleNormal="76" workbookViewId="0">
      <selection activeCell="BJ8" sqref="BJ8"/>
    </sheetView>
  </sheetViews>
  <sheetFormatPr defaultColWidth="8.85546875" defaultRowHeight="15" x14ac:dyDescent="0.25"/>
  <cols>
    <col min="1" max="2" width="8.85546875" style="83"/>
    <col min="3" max="3" width="21.28515625" style="83" customWidth="1"/>
    <col min="4" max="4" width="8.85546875" style="83"/>
    <col min="5" max="5" width="26.28515625" style="91" customWidth="1"/>
    <col min="6" max="6" width="13.7109375" style="83" customWidth="1"/>
    <col min="7" max="7" width="12.5703125" style="83" customWidth="1"/>
    <col min="8" max="8" width="15.7109375" style="83" customWidth="1"/>
    <col min="9" max="9" width="28.7109375" style="83" customWidth="1"/>
    <col min="10" max="11" width="12.5703125" style="83" customWidth="1"/>
    <col min="12" max="12" width="23.28515625" style="83" customWidth="1"/>
    <col min="13" max="13" width="40" style="82" hidden="1" customWidth="1"/>
    <col min="14" max="14" width="13.7109375" style="82" hidden="1" customWidth="1"/>
    <col min="15" max="15" width="26.28515625" style="82" hidden="1" customWidth="1"/>
    <col min="16" max="16" width="8.85546875" style="82" hidden="1" customWidth="1"/>
    <col min="17" max="17" width="26.28515625" style="82" hidden="1" customWidth="1"/>
    <col min="18" max="18" width="12.140625" style="82" hidden="1" customWidth="1"/>
    <col min="19" max="22" width="8.85546875" style="82" hidden="1" customWidth="1"/>
    <col min="23" max="23" width="12.140625" style="82" hidden="1" customWidth="1"/>
    <col min="24" max="24" width="16.85546875" style="82" hidden="1" customWidth="1"/>
    <col min="25" max="25" width="9.7109375" style="82" hidden="1" customWidth="1"/>
    <col min="26" max="30" width="8.85546875" style="82" hidden="1" customWidth="1"/>
    <col min="31" max="31" width="10.5703125" style="82" hidden="1" customWidth="1"/>
    <col min="32" max="42" width="8.85546875" style="82" hidden="1" customWidth="1"/>
    <col min="43" max="43" width="11.85546875" style="82" hidden="1" customWidth="1"/>
    <col min="44" max="51" width="8.85546875" style="82" hidden="1" customWidth="1"/>
    <col min="52" max="52" width="18.85546875" style="82" hidden="1" customWidth="1"/>
    <col min="53" max="60" width="8.85546875" style="82" hidden="1" customWidth="1"/>
    <col min="61" max="61" width="8.85546875" style="83" hidden="1" customWidth="1"/>
    <col min="62" max="65" width="8.85546875" style="83" customWidth="1"/>
    <col min="66" max="16384" width="8.85546875" style="83"/>
  </cols>
  <sheetData>
    <row r="1" spans="1:60" ht="61.15" customHeight="1" x14ac:dyDescent="0.25">
      <c r="A1" s="1"/>
      <c r="B1" s="2"/>
      <c r="C1" s="2"/>
      <c r="D1" s="2"/>
      <c r="E1" s="3"/>
      <c r="F1" s="2"/>
      <c r="G1" s="2"/>
      <c r="H1" s="2"/>
      <c r="I1" s="2"/>
      <c r="J1" s="2"/>
      <c r="K1" s="2"/>
      <c r="L1" s="4"/>
      <c r="M1" s="50"/>
      <c r="N1" s="50"/>
      <c r="O1" s="50"/>
      <c r="P1" s="51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</row>
    <row r="2" spans="1:60" ht="15.75" thickBot="1" x14ac:dyDescent="0.3">
      <c r="A2" s="5"/>
      <c r="B2" s="6"/>
      <c r="C2" s="6"/>
      <c r="D2" s="6"/>
      <c r="E2" s="7"/>
      <c r="F2" s="6"/>
      <c r="G2" s="6"/>
      <c r="H2" s="6"/>
      <c r="I2" s="6"/>
      <c r="J2" s="6"/>
      <c r="K2" s="6"/>
      <c r="L2" s="8"/>
      <c r="M2" s="51"/>
      <c r="N2" s="51"/>
      <c r="O2" s="53" t="s">
        <v>5</v>
      </c>
      <c r="P2" s="51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</row>
    <row r="3" spans="1:60" x14ac:dyDescent="0.25">
      <c r="A3" s="5"/>
      <c r="B3" s="6"/>
      <c r="C3" s="6"/>
      <c r="D3" s="6"/>
      <c r="E3" s="7"/>
      <c r="F3" s="6"/>
      <c r="G3" s="6"/>
      <c r="H3" s="6"/>
      <c r="I3" s="6"/>
      <c r="J3" s="6"/>
      <c r="K3" s="6"/>
      <c r="L3" s="8"/>
      <c r="M3" s="51"/>
      <c r="N3" s="51"/>
      <c r="O3" s="54" t="s">
        <v>2</v>
      </c>
      <c r="P3" s="51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</row>
    <row r="4" spans="1:60" ht="15.75" thickBot="1" x14ac:dyDescent="0.3">
      <c r="A4" s="5"/>
      <c r="B4" s="6"/>
      <c r="C4" s="6"/>
      <c r="D4" s="6"/>
      <c r="E4" s="11"/>
      <c r="F4" s="12"/>
      <c r="G4" s="13"/>
      <c r="H4" s="13"/>
      <c r="I4" s="13"/>
      <c r="J4" s="13"/>
      <c r="K4" s="13"/>
      <c r="L4" s="8"/>
      <c r="M4" s="51"/>
      <c r="N4" s="51"/>
      <c r="O4" s="55" t="s">
        <v>28</v>
      </c>
      <c r="P4" s="51"/>
      <c r="Q4" s="52"/>
      <c r="R4" s="52"/>
      <c r="S4" s="52"/>
      <c r="T4" s="52"/>
      <c r="U4" s="52"/>
      <c r="V4" s="52"/>
      <c r="W4" s="56" t="s">
        <v>6</v>
      </c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</row>
    <row r="5" spans="1:60" ht="15.75" thickBot="1" x14ac:dyDescent="0.3">
      <c r="A5" s="5"/>
      <c r="B5" s="6"/>
      <c r="C5" s="9" t="s">
        <v>5</v>
      </c>
      <c r="D5" s="6"/>
      <c r="E5" s="11"/>
      <c r="F5" s="12"/>
      <c r="G5" s="13"/>
      <c r="H5" s="13"/>
      <c r="I5" s="13"/>
      <c r="J5" s="13"/>
      <c r="K5" s="13"/>
      <c r="L5" s="14"/>
      <c r="M5" s="57"/>
      <c r="N5" s="51"/>
      <c r="O5" s="58" t="s">
        <v>3</v>
      </c>
      <c r="P5" s="51"/>
      <c r="Q5" s="59" t="s">
        <v>43</v>
      </c>
      <c r="R5" s="60">
        <v>2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61" t="s">
        <v>45</v>
      </c>
      <c r="AZ5" s="62" t="s">
        <v>46</v>
      </c>
      <c r="BA5" s="52"/>
      <c r="BB5" s="63" t="s">
        <v>47</v>
      </c>
      <c r="BC5" s="64"/>
      <c r="BD5" s="64"/>
      <c r="BE5" s="64"/>
      <c r="BF5" s="64"/>
      <c r="BG5" s="65"/>
      <c r="BH5" s="52"/>
    </row>
    <row r="6" spans="1:60" ht="14.45" customHeight="1" thickBot="1" x14ac:dyDescent="0.3">
      <c r="A6" s="5"/>
      <c r="B6" s="6"/>
      <c r="C6" s="10" t="s">
        <v>2</v>
      </c>
      <c r="D6" s="6"/>
      <c r="E6" s="15" t="s">
        <v>64</v>
      </c>
      <c r="F6" s="16"/>
      <c r="G6" s="17"/>
      <c r="H6" s="13"/>
      <c r="I6" s="15" t="s">
        <v>65</v>
      </c>
      <c r="J6" s="18"/>
      <c r="K6" s="19"/>
      <c r="L6" s="14"/>
      <c r="M6" s="57"/>
      <c r="N6" s="51"/>
      <c r="O6" s="66" t="s">
        <v>4</v>
      </c>
      <c r="P6" s="51"/>
      <c r="Q6" s="59" t="s">
        <v>12</v>
      </c>
      <c r="R6" s="60">
        <v>0.5</v>
      </c>
      <c r="S6" s="52" t="s">
        <v>11</v>
      </c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61">
        <v>1</v>
      </c>
      <c r="AZ6" s="62">
        <f t="shared" ref="AZ6:AZ25" si="0">(ROUNDDOWN(AY6/$R$6,0))/$R$5*(0.000005*(($R$9/(1-(100-(0.000008*$F$10^3 - 0.0025*$F$10^2 + 0.0246*$F$10 + 100))/100))/INDEX($N$11:$O$22,MATCH($F$9,$N$11:$N$22,0),2)*100)^3+0.0001*(($R$9/(1-(100-(0.000008*$F$10^3 - 0.0025*$F$10^2 + 0.0246*$F$10 + 100))/100))/INDEX($N$11:$O$22,MATCH($F$9,$N$11:$N$22,0),2)*100)^2+0.437*(($R$9/(1-(100-(0.000008*$F$10^3 - 0.0025*$F$10^2 + 0.0246*$F$10 + 100))/100))/INDEX($N$11:$O$22,MATCH($F$9,$N$11:$N$22,0),2)*100))</f>
        <v>19.107178549150277</v>
      </c>
      <c r="BA6" s="52"/>
      <c r="BB6" s="67" t="str">
        <f>$E$7&amp;CHAR(10)&amp;F7&amp;G7&amp;CHAR(10)&amp;CHAR(10)&amp;E9&amp;CHAR(10)&amp;F9&amp;CHAR(10)&amp;CHAR(10)&amp;"Junc. Temp."&amp;CHAR(10)&amp;F10&amp;G10&amp;CHAR(10)&amp;CHAR(10)&amp;E14&amp;CHAR(10)&amp;ROUND(F14,2)&amp;G14&amp;CHAR(10)&amp;CHAR(10)&amp;E16&amp;CHAR(10)&amp;ROUND(F16,1)&amp;G16</f>
        <v>Linear Flux
1200lm/ft
Color
3500K, 80CRI
Junc. Temp.
45 °C
Forward Voltage
33.82V
Power
23.3W</v>
      </c>
      <c r="BC6" s="68"/>
      <c r="BD6" s="68"/>
      <c r="BE6" s="68"/>
      <c r="BF6" s="68"/>
      <c r="BG6" s="69"/>
      <c r="BH6" s="52"/>
    </row>
    <row r="7" spans="1:60" ht="16.5" thickTop="1" thickBot="1" x14ac:dyDescent="0.3">
      <c r="A7" s="5"/>
      <c r="B7" s="6"/>
      <c r="C7" s="20" t="s">
        <v>4</v>
      </c>
      <c r="D7" s="6"/>
      <c r="E7" s="21" t="s">
        <v>0</v>
      </c>
      <c r="F7" s="22">
        <v>1200</v>
      </c>
      <c r="G7" s="23" t="s">
        <v>1</v>
      </c>
      <c r="H7" s="6"/>
      <c r="I7" s="21" t="s">
        <v>14</v>
      </c>
      <c r="J7" s="22">
        <v>5000</v>
      </c>
      <c r="K7" s="23" t="s">
        <v>15</v>
      </c>
      <c r="L7" s="14"/>
      <c r="M7" s="57"/>
      <c r="N7" s="51"/>
      <c r="O7" s="70" t="s">
        <v>63</v>
      </c>
      <c r="P7" s="51"/>
      <c r="Q7" s="59" t="s">
        <v>27</v>
      </c>
      <c r="R7" s="60">
        <v>60</v>
      </c>
      <c r="S7" s="52" t="s">
        <v>15</v>
      </c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61">
        <v>5.5</v>
      </c>
      <c r="AZ7" s="62">
        <f t="shared" si="0"/>
        <v>105.08948202032653</v>
      </c>
      <c r="BA7" s="52"/>
      <c r="BB7" s="52"/>
      <c r="BC7" s="52"/>
      <c r="BD7" s="52"/>
      <c r="BE7" s="52"/>
      <c r="BF7" s="52"/>
      <c r="BG7" s="52"/>
      <c r="BH7" s="52"/>
    </row>
    <row r="8" spans="1:60" ht="15.75" thickBot="1" x14ac:dyDescent="0.3">
      <c r="A8" s="5"/>
      <c r="B8" s="6"/>
      <c r="C8" s="24" t="s">
        <v>63</v>
      </c>
      <c r="D8" s="6"/>
      <c r="E8" s="25" t="s">
        <v>13</v>
      </c>
      <c r="F8" s="26">
        <v>36</v>
      </c>
      <c r="G8" s="27" t="s">
        <v>11</v>
      </c>
      <c r="H8" s="6"/>
      <c r="I8" s="25" t="s">
        <v>13</v>
      </c>
      <c r="J8" s="26">
        <v>80</v>
      </c>
      <c r="K8" s="27" t="s">
        <v>11</v>
      </c>
      <c r="L8" s="14"/>
      <c r="M8" s="57"/>
      <c r="N8" s="51"/>
      <c r="O8" s="51"/>
      <c r="P8" s="51"/>
      <c r="Q8" s="59" t="s">
        <v>49</v>
      </c>
      <c r="R8" s="60">
        <v>-9.6</v>
      </c>
      <c r="S8" s="52" t="s">
        <v>50</v>
      </c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61">
        <v>11</v>
      </c>
      <c r="AZ8" s="62">
        <f t="shared" si="0"/>
        <v>210.17896404065306</v>
      </c>
      <c r="BA8" s="52"/>
      <c r="BB8" s="52"/>
      <c r="BC8" s="52"/>
      <c r="BD8" s="52"/>
      <c r="BE8" s="52"/>
      <c r="BF8" s="52"/>
      <c r="BG8" s="52"/>
      <c r="BH8" s="52"/>
    </row>
    <row r="9" spans="1:60" x14ac:dyDescent="0.25">
      <c r="A9" s="5"/>
      <c r="B9" s="6"/>
      <c r="C9" s="6"/>
      <c r="D9" s="6"/>
      <c r="E9" s="25" t="s">
        <v>42</v>
      </c>
      <c r="F9" s="28" t="s">
        <v>33</v>
      </c>
      <c r="G9" s="29" t="s">
        <v>44</v>
      </c>
      <c r="H9" s="30"/>
      <c r="I9" s="25" t="s">
        <v>42</v>
      </c>
      <c r="J9" s="28" t="s">
        <v>32</v>
      </c>
      <c r="K9" s="29" t="s">
        <v>44</v>
      </c>
      <c r="L9" s="8"/>
      <c r="M9" s="51"/>
      <c r="N9" s="51"/>
      <c r="O9" s="51"/>
      <c r="P9" s="51"/>
      <c r="Q9" s="59" t="s">
        <v>16</v>
      </c>
      <c r="R9" s="71">
        <f>1/12*$F$7*$R$6</f>
        <v>50</v>
      </c>
      <c r="S9" s="52" t="s">
        <v>17</v>
      </c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61">
        <v>16.5</v>
      </c>
      <c r="AZ9" s="62">
        <f t="shared" si="0"/>
        <v>315.26844606097956</v>
      </c>
      <c r="BA9" s="52"/>
      <c r="BB9" s="52"/>
      <c r="BC9" s="52"/>
      <c r="BD9" s="52"/>
      <c r="BE9" s="52"/>
      <c r="BF9" s="52"/>
      <c r="BG9" s="52"/>
      <c r="BH9" s="52"/>
    </row>
    <row r="10" spans="1:60" ht="15.75" thickBot="1" x14ac:dyDescent="0.3">
      <c r="A10" s="5"/>
      <c r="B10" s="6"/>
      <c r="C10" s="6"/>
      <c r="D10" s="6"/>
      <c r="E10" s="31" t="s">
        <v>22</v>
      </c>
      <c r="F10" s="32">
        <v>45</v>
      </c>
      <c r="G10" s="33" t="s">
        <v>59</v>
      </c>
      <c r="H10" s="6"/>
      <c r="I10" s="34" t="s">
        <v>22</v>
      </c>
      <c r="J10" s="35">
        <v>45</v>
      </c>
      <c r="K10" s="36" t="s">
        <v>59</v>
      </c>
      <c r="L10" s="8"/>
      <c r="M10" s="51"/>
      <c r="N10" s="72" t="s">
        <v>41</v>
      </c>
      <c r="O10" s="72" t="s">
        <v>60</v>
      </c>
      <c r="P10" s="51"/>
      <c r="Q10" s="59" t="s">
        <v>18</v>
      </c>
      <c r="R10" s="73">
        <f>(ROUNDDOWN($F$8/$R$6,0))</f>
        <v>72</v>
      </c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61">
        <v>22</v>
      </c>
      <c r="AZ10" s="62">
        <f t="shared" si="0"/>
        <v>420.35792808130611</v>
      </c>
      <c r="BA10" s="52"/>
      <c r="BB10" s="52"/>
      <c r="BC10" s="52"/>
      <c r="BD10" s="52"/>
      <c r="BE10" s="52"/>
      <c r="BF10" s="52"/>
      <c r="BG10" s="52"/>
      <c r="BH10" s="52"/>
    </row>
    <row r="11" spans="1:60" x14ac:dyDescent="0.25">
      <c r="A11" s="5"/>
      <c r="B11" s="6"/>
      <c r="C11" s="6"/>
      <c r="D11" s="6"/>
      <c r="E11" s="37" t="s">
        <v>19</v>
      </c>
      <c r="F11" s="38">
        <f>$R$10*$R$9</f>
        <v>3600</v>
      </c>
      <c r="G11" s="39" t="s">
        <v>17</v>
      </c>
      <c r="H11" s="6"/>
      <c r="I11" s="37" t="s">
        <v>0</v>
      </c>
      <c r="J11" s="38">
        <f>$R$21*$R$17*12</f>
        <v>2815.2204129859374</v>
      </c>
      <c r="K11" s="39" t="s">
        <v>1</v>
      </c>
      <c r="L11" s="8"/>
      <c r="M11" s="51"/>
      <c r="N11" s="74" t="s">
        <v>29</v>
      </c>
      <c r="O11" s="75">
        <v>116</v>
      </c>
      <c r="P11" s="51"/>
      <c r="Q11" s="59" t="s">
        <v>23</v>
      </c>
      <c r="R11" s="76">
        <f>(100-(0.000008*$F$10^3 - 0.0025*$F$10^2 + 0.0246*$F$10 + 100))</f>
        <v>3.2265000000000015</v>
      </c>
      <c r="S11" s="52" t="s">
        <v>26</v>
      </c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61">
        <v>27.5</v>
      </c>
      <c r="AZ11" s="62">
        <f t="shared" si="0"/>
        <v>525.44741010163261</v>
      </c>
      <c r="BA11" s="52"/>
      <c r="BB11" s="52"/>
      <c r="BC11" s="52"/>
      <c r="BD11" s="52"/>
      <c r="BE11" s="52"/>
      <c r="BF11" s="52"/>
      <c r="BG11" s="52"/>
      <c r="BH11" s="52"/>
    </row>
    <row r="12" spans="1:60" x14ac:dyDescent="0.25">
      <c r="A12" s="5"/>
      <c r="B12" s="6"/>
      <c r="C12" s="6"/>
      <c r="D12" s="6"/>
      <c r="E12" s="25" t="s">
        <v>14</v>
      </c>
      <c r="F12" s="40">
        <f>$R$10/$R$5*(0.000005*$R$12^3+0.0001*$R$12^2+0.437*$R$12)</f>
        <v>687.8584277694099</v>
      </c>
      <c r="G12" s="27" t="s">
        <v>15</v>
      </c>
      <c r="H12" s="6"/>
      <c r="I12" s="25" t="s">
        <v>19</v>
      </c>
      <c r="J12" s="41">
        <f>$J$8*$R$17*$R$21</f>
        <v>18768.136086572915</v>
      </c>
      <c r="K12" s="27" t="s">
        <v>17</v>
      </c>
      <c r="L12" s="8"/>
      <c r="M12" s="51"/>
      <c r="N12" s="74" t="s">
        <v>31</v>
      </c>
      <c r="O12" s="75">
        <v>117</v>
      </c>
      <c r="P12" s="51"/>
      <c r="Q12" s="59" t="s">
        <v>24</v>
      </c>
      <c r="R12" s="76">
        <f>($R$9/(1-$R$11/100))/INDEX($N$11:$O$22,MATCH($F$9,$N$11:$N$22,0),2)*100</f>
        <v>42.436991332318783</v>
      </c>
      <c r="S12" s="52" t="s">
        <v>26</v>
      </c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61">
        <v>33</v>
      </c>
      <c r="AZ12" s="62">
        <f t="shared" si="0"/>
        <v>630.53689212195911</v>
      </c>
      <c r="BA12" s="52"/>
      <c r="BB12" s="52"/>
      <c r="BC12" s="52"/>
      <c r="BD12" s="52"/>
      <c r="BE12" s="52"/>
      <c r="BF12" s="52"/>
      <c r="BG12" s="52"/>
      <c r="BH12" s="52"/>
    </row>
    <row r="13" spans="1:60" x14ac:dyDescent="0.25">
      <c r="A13" s="5"/>
      <c r="B13" s="6"/>
      <c r="C13" s="6"/>
      <c r="D13" s="6"/>
      <c r="E13" s="25" t="s">
        <v>62</v>
      </c>
      <c r="F13" s="42">
        <f>R13*12</f>
        <v>229.9863937675479</v>
      </c>
      <c r="G13" s="27" t="s">
        <v>15</v>
      </c>
      <c r="H13" s="6"/>
      <c r="I13" s="25" t="s">
        <v>62</v>
      </c>
      <c r="J13" s="40">
        <f>R25*12</f>
        <v>750</v>
      </c>
      <c r="K13" s="27" t="s">
        <v>15</v>
      </c>
      <c r="L13" s="8"/>
      <c r="M13" s="51"/>
      <c r="N13" s="74" t="s">
        <v>33</v>
      </c>
      <c r="O13" s="75">
        <v>121.75</v>
      </c>
      <c r="P13" s="51"/>
      <c r="Q13" s="59" t="s">
        <v>21</v>
      </c>
      <c r="R13" s="76">
        <f>(X25*$R$12^3+Y25*$R$12^2+Z25*$R$12)</f>
        <v>19.165532813962326</v>
      </c>
      <c r="S13" s="52" t="s">
        <v>15</v>
      </c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61">
        <v>38.5</v>
      </c>
      <c r="AZ13" s="62">
        <f t="shared" si="0"/>
        <v>735.62637414228561</v>
      </c>
      <c r="BA13" s="52"/>
      <c r="BB13" s="52"/>
      <c r="BC13" s="52"/>
      <c r="BD13" s="52"/>
      <c r="BE13" s="52"/>
      <c r="BF13" s="52"/>
      <c r="BG13" s="52"/>
      <c r="BH13" s="52"/>
    </row>
    <row r="14" spans="1:60" x14ac:dyDescent="0.25">
      <c r="A14" s="5"/>
      <c r="B14" s="6"/>
      <c r="C14" s="6"/>
      <c r="D14" s="6"/>
      <c r="E14" s="25" t="s">
        <v>52</v>
      </c>
      <c r="F14" s="42">
        <f>(-0.0004*$R$13^2+0.0732*$R$13+15.557)*$R$5-$R$8/1000*($F$10-25)</f>
        <v>33.817979885529631</v>
      </c>
      <c r="G14" s="27" t="s">
        <v>51</v>
      </c>
      <c r="H14" s="6"/>
      <c r="I14" s="25" t="s">
        <v>52</v>
      </c>
      <c r="J14" s="42">
        <f>(-0.0004*$R$25^2+0.0732*$R$25+15.557)*$R$17-$R$20/1000*($J$10-25)</f>
        <v>37.331000000000003</v>
      </c>
      <c r="K14" s="27" t="s">
        <v>51</v>
      </c>
      <c r="L14" s="8"/>
      <c r="M14" s="51"/>
      <c r="N14" s="74" t="s">
        <v>35</v>
      </c>
      <c r="O14" s="75">
        <v>126.75</v>
      </c>
      <c r="P14" s="51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61">
        <v>44</v>
      </c>
      <c r="AZ14" s="62">
        <f t="shared" si="0"/>
        <v>840.71585616261223</v>
      </c>
      <c r="BA14" s="52"/>
      <c r="BB14" s="52"/>
      <c r="BC14" s="52"/>
      <c r="BD14" s="52"/>
      <c r="BE14" s="52"/>
      <c r="BF14" s="52"/>
      <c r="BG14" s="52"/>
      <c r="BH14" s="52"/>
    </row>
    <row r="15" spans="1:60" x14ac:dyDescent="0.25">
      <c r="A15" s="5"/>
      <c r="B15" s="6"/>
      <c r="C15" s="6"/>
      <c r="D15" s="6"/>
      <c r="E15" s="25" t="s">
        <v>55</v>
      </c>
      <c r="F15" s="40">
        <f>F11/F16</f>
        <v>154.75895074558449</v>
      </c>
      <c r="G15" s="27" t="s">
        <v>56</v>
      </c>
      <c r="H15" s="6"/>
      <c r="I15" s="25" t="s">
        <v>55</v>
      </c>
      <c r="J15" s="40">
        <f>J12/J16</f>
        <v>100.54987054497823</v>
      </c>
      <c r="K15" s="27" t="s">
        <v>56</v>
      </c>
      <c r="L15" s="8"/>
      <c r="M15" s="51"/>
      <c r="N15" s="74" t="s">
        <v>37</v>
      </c>
      <c r="O15" s="75">
        <v>126</v>
      </c>
      <c r="P15" s="51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61">
        <v>49.5</v>
      </c>
      <c r="AZ15" s="62">
        <f t="shared" si="0"/>
        <v>945.80533818293873</v>
      </c>
      <c r="BA15" s="52"/>
      <c r="BB15" s="52"/>
      <c r="BC15" s="52"/>
      <c r="BD15" s="52"/>
      <c r="BE15" s="52"/>
      <c r="BF15" s="52"/>
      <c r="BG15" s="52"/>
      <c r="BH15" s="52"/>
    </row>
    <row r="16" spans="1:60" ht="15.75" thickBot="1" x14ac:dyDescent="0.3">
      <c r="A16" s="5"/>
      <c r="B16" s="6"/>
      <c r="C16" s="6"/>
      <c r="D16" s="6"/>
      <c r="E16" s="34" t="s">
        <v>53</v>
      </c>
      <c r="F16" s="43">
        <f>F14*F12/1000</f>
        <v>23.261982474397939</v>
      </c>
      <c r="G16" s="36" t="s">
        <v>48</v>
      </c>
      <c r="H16" s="6"/>
      <c r="I16" s="34" t="s">
        <v>53</v>
      </c>
      <c r="J16" s="44">
        <f>J14*J7/1000</f>
        <v>186.65500000000003</v>
      </c>
      <c r="K16" s="36" t="s">
        <v>48</v>
      </c>
      <c r="L16" s="8"/>
      <c r="M16" s="51"/>
      <c r="N16" s="77" t="s">
        <v>39</v>
      </c>
      <c r="O16" s="78">
        <v>126</v>
      </c>
      <c r="P16" s="51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61">
        <v>55</v>
      </c>
      <c r="AZ16" s="62">
        <f t="shared" si="0"/>
        <v>1050.8948202032652</v>
      </c>
      <c r="BA16" s="52"/>
      <c r="BB16" s="52"/>
      <c r="BC16" s="52"/>
      <c r="BD16" s="52"/>
      <c r="BE16" s="52"/>
      <c r="BF16" s="52"/>
      <c r="BG16" s="52"/>
      <c r="BH16" s="52"/>
    </row>
    <row r="17" spans="1:90" x14ac:dyDescent="0.25">
      <c r="A17" s="5"/>
      <c r="B17" s="6"/>
      <c r="C17" s="6"/>
      <c r="D17" s="6"/>
      <c r="E17" s="45"/>
      <c r="F17" s="6"/>
      <c r="G17" s="6"/>
      <c r="H17" s="6"/>
      <c r="I17" s="6"/>
      <c r="J17" s="6"/>
      <c r="K17" s="6"/>
      <c r="L17" s="8"/>
      <c r="M17" s="51"/>
      <c r="N17" s="74" t="s">
        <v>30</v>
      </c>
      <c r="O17" s="75">
        <v>96.75</v>
      </c>
      <c r="P17" s="51"/>
      <c r="Q17" s="59" t="s">
        <v>43</v>
      </c>
      <c r="R17" s="60">
        <v>2</v>
      </c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61">
        <v>60.5</v>
      </c>
      <c r="AZ17" s="62">
        <f t="shared" si="0"/>
        <v>1155.9843022235918</v>
      </c>
      <c r="BA17" s="52"/>
      <c r="BB17" s="52"/>
      <c r="BC17" s="52"/>
      <c r="BD17" s="52"/>
      <c r="BE17" s="52"/>
      <c r="BF17" s="52"/>
      <c r="BG17" s="52"/>
      <c r="BH17" s="52"/>
    </row>
    <row r="18" spans="1:90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8"/>
      <c r="M18" s="51"/>
      <c r="N18" s="74" t="s">
        <v>32</v>
      </c>
      <c r="O18" s="75">
        <v>101.5</v>
      </c>
      <c r="P18" s="51"/>
      <c r="Q18" s="59" t="s">
        <v>12</v>
      </c>
      <c r="R18" s="60">
        <v>0.5</v>
      </c>
      <c r="S18" s="52" t="s">
        <v>11</v>
      </c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61">
        <v>66</v>
      </c>
      <c r="AZ18" s="62">
        <f t="shared" si="0"/>
        <v>1261.0737842439182</v>
      </c>
      <c r="BA18" s="52"/>
      <c r="BB18" s="52"/>
      <c r="BC18" s="52"/>
      <c r="BD18" s="52"/>
      <c r="BE18" s="52"/>
      <c r="BF18" s="52"/>
      <c r="BG18" s="52"/>
      <c r="BH18" s="52"/>
    </row>
    <row r="19" spans="1:90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8"/>
      <c r="M19" s="51"/>
      <c r="N19" s="74" t="s">
        <v>34</v>
      </c>
      <c r="O19" s="75">
        <v>104</v>
      </c>
      <c r="P19" s="51"/>
      <c r="Q19" s="59" t="s">
        <v>27</v>
      </c>
      <c r="R19" s="60">
        <v>60</v>
      </c>
      <c r="S19" s="52" t="s">
        <v>15</v>
      </c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61">
        <v>71.5</v>
      </c>
      <c r="AZ19" s="62">
        <f t="shared" si="0"/>
        <v>1366.1632662642448</v>
      </c>
      <c r="BA19" s="52"/>
      <c r="BB19" s="52"/>
      <c r="BC19" s="52"/>
      <c r="BD19" s="52"/>
      <c r="BE19" s="52"/>
      <c r="BF19" s="52"/>
      <c r="BG19" s="52"/>
      <c r="BH19" s="52"/>
    </row>
    <row r="20" spans="1:90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8"/>
      <c r="M20" s="51"/>
      <c r="N20" s="74" t="s">
        <v>36</v>
      </c>
      <c r="O20" s="75">
        <v>106.75</v>
      </c>
      <c r="P20" s="51"/>
      <c r="Q20" s="59" t="s">
        <v>49</v>
      </c>
      <c r="R20" s="60">
        <v>-9.6</v>
      </c>
      <c r="S20" s="52" t="s">
        <v>50</v>
      </c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61">
        <v>77</v>
      </c>
      <c r="AZ20" s="62">
        <f t="shared" si="0"/>
        <v>1471.2527482845712</v>
      </c>
      <c r="BA20" s="52"/>
      <c r="BB20" s="52"/>
      <c r="BC20" s="52"/>
      <c r="BD20" s="52"/>
      <c r="BE20" s="52"/>
      <c r="BF20" s="52"/>
      <c r="BG20" s="52"/>
      <c r="BH20" s="52"/>
    </row>
    <row r="21" spans="1:90" ht="17.25" x14ac:dyDescent="0.25">
      <c r="A21" s="5"/>
      <c r="B21" s="6"/>
      <c r="C21" s="6"/>
      <c r="D21" s="6"/>
      <c r="E21" s="7"/>
      <c r="F21" s="6"/>
      <c r="G21" s="6"/>
      <c r="H21" s="6"/>
      <c r="I21" s="6"/>
      <c r="J21" s="6"/>
      <c r="K21" s="6"/>
      <c r="L21" s="8"/>
      <c r="M21" s="51"/>
      <c r="N21" s="79" t="s">
        <v>38</v>
      </c>
      <c r="O21" s="75">
        <v>106.75</v>
      </c>
      <c r="P21" s="51"/>
      <c r="Q21" s="59" t="s">
        <v>16</v>
      </c>
      <c r="R21" s="71">
        <f>(INDEX($N$11:$O$22,MATCH($J$9,$N$11:$N$22,0),2)*R24/100)*(100-R23)/100</f>
        <v>117.30085054108072</v>
      </c>
      <c r="S21" s="52" t="s">
        <v>17</v>
      </c>
      <c r="T21" s="52"/>
      <c r="U21" s="52"/>
      <c r="V21" s="52"/>
      <c r="W21" s="52"/>
      <c r="X21" s="52" t="s">
        <v>7</v>
      </c>
      <c r="Y21" s="52"/>
      <c r="Z21" s="52"/>
      <c r="AA21" s="52"/>
      <c r="AB21" s="52"/>
      <c r="AC21" s="52"/>
      <c r="AD21" s="52"/>
      <c r="AE21" s="52"/>
      <c r="AF21" s="52"/>
      <c r="AG21" s="80" t="s">
        <v>8</v>
      </c>
      <c r="AH21" s="52"/>
      <c r="AI21" s="52"/>
      <c r="AJ21" s="52"/>
      <c r="AK21" s="52"/>
      <c r="AL21" s="52"/>
      <c r="AM21" s="52"/>
      <c r="AN21" s="52"/>
      <c r="AO21" s="52"/>
      <c r="AP21" s="80" t="s">
        <v>25</v>
      </c>
      <c r="AQ21" s="52"/>
      <c r="AR21" s="52"/>
      <c r="AS21" s="52"/>
      <c r="AT21" s="52"/>
      <c r="AU21" s="52"/>
      <c r="AV21" s="52"/>
      <c r="AW21" s="52"/>
      <c r="AX21" s="52"/>
      <c r="AY21" s="61">
        <v>82.5</v>
      </c>
      <c r="AZ21" s="62">
        <f t="shared" si="0"/>
        <v>1576.3422303048978</v>
      </c>
      <c r="BA21" s="52"/>
      <c r="BB21" s="52"/>
      <c r="BC21" s="52"/>
      <c r="BD21" s="52"/>
      <c r="BE21" s="52"/>
      <c r="BF21" s="52"/>
      <c r="BG21" s="52"/>
      <c r="BH21" s="52"/>
    </row>
    <row r="22" spans="1:90" ht="15.75" thickBot="1" x14ac:dyDescent="0.3">
      <c r="A22" s="46"/>
      <c r="B22" s="47"/>
      <c r="C22" s="47"/>
      <c r="D22" s="47"/>
      <c r="E22" s="48"/>
      <c r="F22" s="47"/>
      <c r="G22" s="47"/>
      <c r="H22" s="47"/>
      <c r="I22" s="47"/>
      <c r="J22" s="47"/>
      <c r="K22" s="47"/>
      <c r="L22" s="49"/>
      <c r="M22" s="51"/>
      <c r="N22" s="79" t="s">
        <v>40</v>
      </c>
      <c r="O22" s="75">
        <v>106.75</v>
      </c>
      <c r="P22" s="51"/>
      <c r="Q22" s="59" t="s">
        <v>18</v>
      </c>
      <c r="R22" s="73">
        <f>(ROUNDDOWN($J$8/$R$18,0))</f>
        <v>160</v>
      </c>
      <c r="S22" s="52"/>
      <c r="T22" s="52"/>
      <c r="U22" s="52"/>
      <c r="V22" s="52"/>
      <c r="W22" s="52"/>
      <c r="X22" s="52" t="s">
        <v>20</v>
      </c>
      <c r="Y22" s="52"/>
      <c r="Z22" s="52"/>
      <c r="AA22" s="52"/>
      <c r="AB22" s="52"/>
      <c r="AC22" s="52"/>
      <c r="AD22" s="52"/>
      <c r="AE22" s="52"/>
      <c r="AF22" s="52"/>
      <c r="AG22" s="52" t="s">
        <v>54</v>
      </c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61">
        <v>88</v>
      </c>
      <c r="AZ22" s="62">
        <f t="shared" si="0"/>
        <v>1681.4317123252245</v>
      </c>
      <c r="BA22" s="52"/>
      <c r="BB22" s="52"/>
      <c r="BC22" s="52"/>
      <c r="BD22" s="52"/>
      <c r="BE22" s="52"/>
      <c r="BF22" s="52"/>
      <c r="BG22" s="52"/>
      <c r="BH22" s="52"/>
    </row>
    <row r="23" spans="1:90" x14ac:dyDescent="0.25">
      <c r="A23" s="6"/>
      <c r="B23" s="6"/>
      <c r="C23" s="6"/>
      <c r="D23" s="6"/>
      <c r="E23" s="7"/>
      <c r="F23" s="6"/>
      <c r="G23" s="6"/>
      <c r="H23" s="6"/>
      <c r="I23" s="6"/>
      <c r="J23" s="6"/>
      <c r="K23" s="6"/>
      <c r="L23" s="6"/>
      <c r="M23" s="81"/>
      <c r="N23" s="81"/>
      <c r="O23" s="81"/>
      <c r="P23" s="81"/>
      <c r="Q23" s="84" t="s">
        <v>23</v>
      </c>
      <c r="R23" s="85">
        <f>(100-(0.000008*$J$10^3 - 0.0025*$J$10^2 + 0.0246*$J$10 + 100))</f>
        <v>3.2265000000000015</v>
      </c>
      <c r="S23" s="82" t="s">
        <v>26</v>
      </c>
      <c r="AY23" s="85">
        <v>93.5</v>
      </c>
      <c r="AZ23" s="86">
        <f t="shared" si="0"/>
        <v>1786.5211943455508</v>
      </c>
    </row>
    <row r="24" spans="1:90" x14ac:dyDescent="0.25">
      <c r="A24" s="6"/>
      <c r="B24" s="6"/>
      <c r="C24" s="6"/>
      <c r="D24" s="6"/>
      <c r="E24" s="7"/>
      <c r="F24" s="6"/>
      <c r="G24" s="6"/>
      <c r="H24" s="30"/>
      <c r="I24" s="30"/>
      <c r="J24" s="30"/>
      <c r="K24" s="30"/>
      <c r="L24" s="6"/>
      <c r="M24" s="81"/>
      <c r="N24" s="81"/>
      <c r="O24" s="81"/>
      <c r="P24" s="81"/>
      <c r="Q24" s="84" t="s">
        <v>24</v>
      </c>
      <c r="R24" s="85">
        <f>$X$24*$R$25^3+$Y$24*$R$25^2+$Z$24*$R$25+$AA$24</f>
        <v>119.42044096220793</v>
      </c>
      <c r="S24" s="82" t="s">
        <v>26</v>
      </c>
      <c r="W24" s="82" t="s">
        <v>57</v>
      </c>
      <c r="X24" s="82" cm="1">
        <f t="array" ref="X24:AA24">LINEST(Z29:Z67,Y29:Y67^{1,2,3},0,0)</f>
        <v>-1.7527759736671259E-5</v>
      </c>
      <c r="Y24" s="82">
        <v>-5.5543986777642817E-3</v>
      </c>
      <c r="Z24" s="82">
        <v>2.3263447842269667</v>
      </c>
      <c r="AA24" s="82">
        <v>0</v>
      </c>
      <c r="AG24" s="82" t="s">
        <v>57</v>
      </c>
      <c r="AH24" s="82" cm="1">
        <f t="array" ref="AH24:AK24">LINEST(AJ29:AJ64,AI29:AI64^{1,2,3},1,0)</f>
        <v>0.81780199439051871</v>
      </c>
      <c r="AI24" s="82">
        <v>-38.699368952645287</v>
      </c>
      <c r="AJ24" s="82">
        <v>624.87409345930587</v>
      </c>
      <c r="AK24" s="82">
        <v>-3434.297244996741</v>
      </c>
      <c r="AP24" s="82" t="s">
        <v>57</v>
      </c>
      <c r="AQ24" s="82" cm="1">
        <f t="array" ref="AQ24:AT24">LINEST(AS29:AS87,AR29:AR87^{1,2,3},1,0)</f>
        <v>3.3352037592072817E-7</v>
      </c>
      <c r="AR24" s="82">
        <v>-4.7662799136909844E-4</v>
      </c>
      <c r="AS24" s="82">
        <v>-0.14480810818668963</v>
      </c>
      <c r="AT24" s="82">
        <v>104.19133342332233</v>
      </c>
      <c r="AY24" s="85">
        <v>99</v>
      </c>
      <c r="AZ24" s="86">
        <f t="shared" si="0"/>
        <v>1891.6106763658775</v>
      </c>
    </row>
    <row r="25" spans="1:90" x14ac:dyDescent="0.25">
      <c r="A25" s="6"/>
      <c r="B25" s="6"/>
      <c r="C25" s="6"/>
      <c r="D25" s="6"/>
      <c r="E25" s="7"/>
      <c r="F25" s="6"/>
      <c r="G25" s="6"/>
      <c r="H25" s="6"/>
      <c r="I25" s="6"/>
      <c r="J25" s="6"/>
      <c r="K25" s="6"/>
      <c r="L25" s="6"/>
      <c r="M25" s="81"/>
      <c r="N25" s="81"/>
      <c r="O25" s="81"/>
      <c r="P25" s="81"/>
      <c r="Q25" s="84" t="s">
        <v>21</v>
      </c>
      <c r="R25" s="85">
        <f>$J$7/$J$8</f>
        <v>62.5</v>
      </c>
      <c r="S25" s="82" t="s">
        <v>15</v>
      </c>
      <c r="W25" s="82" t="s">
        <v>58</v>
      </c>
      <c r="X25" s="82" cm="1">
        <f t="array" ref="X25:AA25">LINEST(Y29:Y67,Z29:Z67^{1,2,3},0,0)</f>
        <v>4.7765264465108823E-6</v>
      </c>
      <c r="Y25" s="82">
        <v>1.4146380412187378E-4</v>
      </c>
      <c r="Z25" s="82">
        <v>0.43701793419110119</v>
      </c>
      <c r="AA25" s="82">
        <v>0</v>
      </c>
      <c r="AG25" s="82" t="s">
        <v>58</v>
      </c>
      <c r="AH25" s="82" cm="1">
        <f t="array" ref="AH25:AK25">LINEST(AI29:AI64,AJ29:AJ64^{1,2,3},1,0)</f>
        <v>2.2036921790552755E-6</v>
      </c>
      <c r="AI25" s="82">
        <v>-6.0268972363077585E-4</v>
      </c>
      <c r="AJ25" s="82">
        <v>7.8221816322828763E-2</v>
      </c>
      <c r="AK25" s="82">
        <v>15.528459577887636</v>
      </c>
      <c r="AP25" s="82" t="s">
        <v>58</v>
      </c>
      <c r="AQ25" s="82" cm="1">
        <f t="array" ref="AQ25:AT25">LINEST(AR29:AR87,AS29:AS87^{1,2,3},1,0)</f>
        <v>-6.6463856758804867E-4</v>
      </c>
      <c r="AR25" s="82">
        <v>0.13701240713520799</v>
      </c>
      <c r="AS25" s="82">
        <v>-13.208514167785474</v>
      </c>
      <c r="AT25" s="82">
        <v>642.21955618226025</v>
      </c>
      <c r="AY25" s="85">
        <v>104.5</v>
      </c>
      <c r="AZ25" s="86">
        <f t="shared" si="0"/>
        <v>1996.7001583862038</v>
      </c>
    </row>
    <row r="26" spans="1:90" x14ac:dyDescent="0.25">
      <c r="A26" s="6"/>
      <c r="B26" s="6"/>
      <c r="C26" s="6"/>
      <c r="D26" s="6"/>
      <c r="E26" s="7"/>
      <c r="F26" s="6"/>
      <c r="G26" s="6"/>
      <c r="H26" s="6"/>
      <c r="I26" s="6"/>
      <c r="J26" s="6"/>
      <c r="K26" s="6"/>
      <c r="L26" s="6"/>
      <c r="M26" s="81"/>
      <c r="N26" s="81"/>
      <c r="O26" s="81"/>
      <c r="P26" s="81"/>
    </row>
    <row r="27" spans="1:90" x14ac:dyDescent="0.25">
      <c r="A27" s="6"/>
      <c r="B27" s="6"/>
      <c r="C27" s="6"/>
      <c r="D27" s="6"/>
      <c r="E27" s="7"/>
      <c r="F27" s="6"/>
      <c r="G27" s="6"/>
      <c r="H27" s="6"/>
      <c r="I27" s="6"/>
      <c r="J27" s="6"/>
      <c r="K27" s="6"/>
      <c r="L27" s="6"/>
      <c r="M27" s="81"/>
      <c r="N27" s="81"/>
      <c r="O27" s="81"/>
      <c r="P27" s="81"/>
    </row>
    <row r="28" spans="1:90" x14ac:dyDescent="0.25">
      <c r="A28" s="6"/>
      <c r="B28" s="6"/>
      <c r="C28" s="6"/>
      <c r="D28" s="6"/>
      <c r="E28" s="7"/>
      <c r="F28" s="6"/>
      <c r="G28" s="6"/>
      <c r="H28" s="6"/>
      <c r="I28" s="6"/>
      <c r="J28" s="6"/>
      <c r="K28" s="6"/>
      <c r="L28" s="6"/>
      <c r="M28" s="81"/>
      <c r="N28" s="81"/>
      <c r="O28" s="81"/>
      <c r="P28" s="81"/>
      <c r="Y28" s="82" t="s">
        <v>9</v>
      </c>
      <c r="Z28" s="82" t="s">
        <v>10</v>
      </c>
      <c r="AI28" s="82" t="s">
        <v>9</v>
      </c>
      <c r="AJ28" s="82" t="s">
        <v>10</v>
      </c>
      <c r="AR28" s="82" t="s">
        <v>9</v>
      </c>
      <c r="AS28" s="82" t="s">
        <v>10</v>
      </c>
    </row>
    <row r="29" spans="1:90" x14ac:dyDescent="0.25">
      <c r="A29" s="6"/>
      <c r="B29" s="6"/>
      <c r="C29" s="6"/>
      <c r="D29" s="6"/>
      <c r="E29" s="7"/>
      <c r="F29" s="6"/>
      <c r="G29" s="6"/>
      <c r="H29" s="6"/>
      <c r="I29" s="6"/>
      <c r="J29" s="6"/>
      <c r="K29" s="6"/>
      <c r="L29" s="6"/>
      <c r="M29" s="81"/>
      <c r="N29" s="81"/>
      <c r="O29" s="81"/>
      <c r="P29" s="81"/>
      <c r="Y29" s="87">
        <v>2.1586960779335702</v>
      </c>
      <c r="Z29" s="87">
        <v>5.1799028002983496</v>
      </c>
      <c r="AI29" s="87">
        <v>15.728599356913101</v>
      </c>
      <c r="AJ29" s="87">
        <v>2.12038704526609</v>
      </c>
      <c r="AR29" s="87">
        <v>25</v>
      </c>
      <c r="AS29" s="87">
        <v>100</v>
      </c>
    </row>
    <row r="30" spans="1:90" x14ac:dyDescent="0.25">
      <c r="A30" s="6"/>
      <c r="B30" s="6"/>
      <c r="C30" s="6"/>
      <c r="D30" s="6"/>
      <c r="E30" s="7"/>
      <c r="F30" s="6"/>
      <c r="G30" s="6"/>
      <c r="H30" s="6"/>
      <c r="I30" s="6"/>
      <c r="J30" s="6"/>
      <c r="K30" s="6"/>
      <c r="L30" s="6"/>
      <c r="M30" s="81"/>
      <c r="N30" s="81"/>
      <c r="O30" s="81"/>
      <c r="P30" s="81"/>
      <c r="Y30" s="87">
        <v>4.11719050347814</v>
      </c>
      <c r="Z30" s="87">
        <v>9.3781202150195995</v>
      </c>
      <c r="AI30" s="87">
        <v>15.8378528617363</v>
      </c>
      <c r="AJ30" s="87">
        <v>3.8291333102301399</v>
      </c>
      <c r="AR30" s="87">
        <v>28.064402418586401</v>
      </c>
      <c r="AS30" s="87">
        <v>99.711449060048594</v>
      </c>
      <c r="AZ30" s="87"/>
    </row>
    <row r="31" spans="1:90" x14ac:dyDescent="0.25">
      <c r="A31" s="6"/>
      <c r="B31" s="6"/>
      <c r="C31" s="6"/>
      <c r="D31" s="6"/>
      <c r="E31" s="7"/>
      <c r="F31" s="6"/>
      <c r="G31" s="6"/>
      <c r="H31" s="6"/>
      <c r="I31" s="6"/>
      <c r="J31" s="6"/>
      <c r="K31" s="6"/>
      <c r="L31" s="6"/>
      <c r="M31" s="81"/>
      <c r="N31" s="81"/>
      <c r="O31" s="81"/>
      <c r="P31" s="81"/>
      <c r="U31" s="82" t="s">
        <v>61</v>
      </c>
      <c r="Y31" s="87">
        <v>5.6108689186934599</v>
      </c>
      <c r="Z31" s="87">
        <v>12.644657430706101</v>
      </c>
      <c r="AI31" s="87">
        <v>15.9181903536977</v>
      </c>
      <c r="AJ31" s="87">
        <v>5.0882663015888001</v>
      </c>
      <c r="AR31" s="87">
        <v>30.210153577070599</v>
      </c>
      <c r="AS31" s="87">
        <v>99.515329039467602</v>
      </c>
      <c r="AZ31" s="87"/>
    </row>
    <row r="32" spans="1:90" x14ac:dyDescent="0.25">
      <c r="A32" s="6"/>
      <c r="B32" s="6"/>
      <c r="C32" s="6"/>
      <c r="D32" s="6"/>
      <c r="E32" s="45"/>
      <c r="F32" s="88"/>
      <c r="G32" s="6"/>
      <c r="H32" s="6"/>
      <c r="I32" s="6"/>
      <c r="J32" s="6"/>
      <c r="K32" s="6"/>
      <c r="L32" s="6"/>
      <c r="M32" s="81"/>
      <c r="N32" s="81"/>
      <c r="O32" s="81"/>
      <c r="P32" s="81"/>
      <c r="Y32" s="87">
        <v>7.1045473339087897</v>
      </c>
      <c r="Z32" s="87">
        <v>15.940932675326801</v>
      </c>
      <c r="AI32" s="87">
        <v>15.998527845659099</v>
      </c>
      <c r="AJ32" s="87">
        <v>6.3473992929474399</v>
      </c>
      <c r="AR32" s="87">
        <v>32.355848847974102</v>
      </c>
      <c r="AS32" s="87">
        <v>99.258582171400903</v>
      </c>
      <c r="BA32" s="87"/>
      <c r="BB32" s="87"/>
      <c r="BC32" s="87"/>
      <c r="BD32" s="87"/>
      <c r="BE32" s="87"/>
      <c r="BF32" s="87"/>
      <c r="BG32" s="87"/>
      <c r="BH32" s="87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</row>
    <row r="33" spans="1:90" x14ac:dyDescent="0.25">
      <c r="A33" s="6"/>
      <c r="B33" s="6"/>
      <c r="C33" s="6"/>
      <c r="D33" s="6"/>
      <c r="E33" s="7"/>
      <c r="F33" s="6"/>
      <c r="G33" s="6"/>
      <c r="H33" s="6"/>
      <c r="I33" s="6"/>
      <c r="J33" s="6"/>
      <c r="K33" s="6"/>
      <c r="L33" s="6"/>
      <c r="M33" s="81"/>
      <c r="N33" s="81"/>
      <c r="O33" s="81"/>
      <c r="P33" s="81"/>
      <c r="Y33" s="87">
        <v>8.5982257491241096</v>
      </c>
      <c r="Z33" s="87">
        <v>19.237207919947501</v>
      </c>
      <c r="AI33" s="87">
        <v>16.078865337620499</v>
      </c>
      <c r="AJ33" s="87">
        <v>7.5935306720029701</v>
      </c>
      <c r="AR33" s="87">
        <v>34.501533110717702</v>
      </c>
      <c r="AS33" s="87">
        <v>98.989893651556599</v>
      </c>
      <c r="BA33" s="87"/>
      <c r="BB33" s="87"/>
      <c r="BC33" s="87"/>
      <c r="BD33" s="87"/>
      <c r="BE33" s="87"/>
      <c r="BF33" s="87"/>
      <c r="BG33" s="87"/>
      <c r="BH33" s="87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</row>
    <row r="34" spans="1:90" x14ac:dyDescent="0.25">
      <c r="A34" s="6"/>
      <c r="B34" s="6"/>
      <c r="C34" s="6"/>
      <c r="D34" s="6"/>
      <c r="E34" s="7"/>
      <c r="F34" s="6"/>
      <c r="G34" s="6"/>
      <c r="H34" s="6"/>
      <c r="I34" s="6"/>
      <c r="J34" s="6"/>
      <c r="K34" s="6"/>
      <c r="L34" s="6"/>
      <c r="M34" s="81"/>
      <c r="N34" s="81"/>
      <c r="O34" s="81"/>
      <c r="P34" s="81"/>
      <c r="Y34" s="87">
        <v>10.0919041643394</v>
      </c>
      <c r="Z34" s="87">
        <v>22.503745135633999</v>
      </c>
      <c r="AI34" s="87">
        <v>16.159202829581901</v>
      </c>
      <c r="AJ34" s="87">
        <v>8.8526636633616196</v>
      </c>
      <c r="AR34" s="87">
        <v>36.814183899696999</v>
      </c>
      <c r="AS34" s="87">
        <v>98.451143954822399</v>
      </c>
    </row>
    <row r="35" spans="1:90" x14ac:dyDescent="0.25">
      <c r="A35" s="6"/>
      <c r="B35" s="6"/>
      <c r="C35" s="6"/>
      <c r="D35" s="6"/>
      <c r="E35" s="7"/>
      <c r="F35" s="6"/>
      <c r="G35" s="6"/>
      <c r="H35" s="6"/>
      <c r="I35" s="6"/>
      <c r="J35" s="6"/>
      <c r="K35" s="6"/>
      <c r="L35" s="6"/>
      <c r="M35" s="81"/>
      <c r="N35" s="81"/>
      <c r="O35" s="81"/>
      <c r="P35" s="81"/>
      <c r="Y35" s="87">
        <v>11.5855825795547</v>
      </c>
      <c r="Z35" s="87">
        <v>25.829758409188901</v>
      </c>
      <c r="AI35" s="87">
        <v>16.239540321543402</v>
      </c>
      <c r="AJ35" s="87">
        <v>10.1117966547202</v>
      </c>
      <c r="AR35" s="87">
        <v>38.792341913617101</v>
      </c>
      <c r="AS35" s="87">
        <v>97.845329548411996</v>
      </c>
    </row>
    <row r="36" spans="1:90" x14ac:dyDescent="0.25">
      <c r="A36" s="6"/>
      <c r="B36" s="6"/>
      <c r="C36" s="6"/>
      <c r="D36" s="6"/>
      <c r="E36" s="7"/>
      <c r="F36" s="6"/>
      <c r="G36" s="6"/>
      <c r="H36" s="6"/>
      <c r="I36" s="6"/>
      <c r="J36" s="6"/>
      <c r="K36" s="6"/>
      <c r="L36" s="6"/>
      <c r="M36" s="81"/>
      <c r="N36" s="81"/>
      <c r="O36" s="81"/>
      <c r="P36" s="81"/>
      <c r="Y36" s="87">
        <v>13.038524310718699</v>
      </c>
      <c r="Z36" s="87">
        <v>29.033972472306601</v>
      </c>
      <c r="AI36" s="87">
        <v>16.319877813504799</v>
      </c>
      <c r="AJ36" s="87">
        <v>11.370929646078901</v>
      </c>
      <c r="AR36" s="87">
        <v>40.937837344080698</v>
      </c>
      <c r="AS36" s="87">
        <v>97.3717957711537</v>
      </c>
    </row>
    <row r="37" spans="1:90" x14ac:dyDescent="0.25">
      <c r="A37" s="6"/>
      <c r="B37" s="6"/>
      <c r="C37" s="6"/>
      <c r="D37" s="6"/>
      <c r="E37" s="7"/>
      <c r="F37" s="6"/>
      <c r="G37" s="6"/>
      <c r="H37" s="6"/>
      <c r="I37" s="6"/>
      <c r="J37" s="6"/>
      <c r="K37" s="6"/>
      <c r="L37" s="6"/>
      <c r="M37" s="81"/>
      <c r="N37" s="81"/>
      <c r="O37" s="81"/>
      <c r="P37" s="81"/>
      <c r="Y37" s="87">
        <v>14.5729394099854</v>
      </c>
      <c r="Z37" s="87">
        <v>32.392570869496197</v>
      </c>
      <c r="AI37" s="87">
        <v>16.400215305466201</v>
      </c>
      <c r="AJ37" s="87">
        <v>12.630062637437501</v>
      </c>
      <c r="AR37" s="87">
        <v>43.083392049251103</v>
      </c>
      <c r="AS37" s="87">
        <v>96.962563195774194</v>
      </c>
    </row>
    <row r="38" spans="1:90" x14ac:dyDescent="0.25">
      <c r="A38" s="6"/>
      <c r="B38" s="6"/>
      <c r="C38" s="6"/>
      <c r="D38" s="6"/>
      <c r="E38" s="7"/>
      <c r="F38" s="6"/>
      <c r="G38" s="6"/>
      <c r="H38" s="6"/>
      <c r="I38" s="6"/>
      <c r="J38" s="6"/>
      <c r="K38" s="6"/>
      <c r="L38" s="6"/>
      <c r="M38" s="81"/>
      <c r="N38" s="81"/>
      <c r="O38" s="81"/>
      <c r="P38" s="81"/>
      <c r="Y38" s="87">
        <v>16.066617825200701</v>
      </c>
      <c r="Z38" s="87">
        <v>35.688846114116899</v>
      </c>
      <c r="AI38" s="87">
        <v>16.480552797427599</v>
      </c>
      <c r="AJ38" s="87">
        <v>13.8761940164931</v>
      </c>
      <c r="AR38" s="87">
        <v>45.228982319245503</v>
      </c>
      <c r="AS38" s="87">
        <v>96.591911341522007</v>
      </c>
    </row>
    <row r="39" spans="1:90" x14ac:dyDescent="0.25">
      <c r="A39" s="6"/>
      <c r="B39" s="6"/>
      <c r="C39" s="6"/>
      <c r="D39" s="6"/>
      <c r="E39" s="7"/>
      <c r="F39" s="6"/>
      <c r="G39" s="6"/>
      <c r="H39" s="6"/>
      <c r="I39" s="6"/>
      <c r="J39" s="6"/>
      <c r="K39" s="6"/>
      <c r="L39" s="6"/>
      <c r="M39" s="81"/>
      <c r="N39" s="81"/>
      <c r="O39" s="81"/>
      <c r="P39" s="81"/>
      <c r="Y39" s="87">
        <v>17.560296240416001</v>
      </c>
      <c r="Z39" s="87">
        <v>38.955383329803396</v>
      </c>
      <c r="AI39" s="87">
        <v>16.560890289389</v>
      </c>
      <c r="AJ39" s="87">
        <v>15.1483286201548</v>
      </c>
      <c r="AR39" s="87">
        <v>47.374560734298498</v>
      </c>
      <c r="AS39" s="87">
        <v>96.208399246894004</v>
      </c>
    </row>
    <row r="40" spans="1:90" x14ac:dyDescent="0.25">
      <c r="A40" s="6"/>
      <c r="B40" s="6"/>
      <c r="C40" s="6"/>
      <c r="D40" s="6"/>
      <c r="E40" s="7"/>
      <c r="F40" s="6"/>
      <c r="G40" s="6"/>
      <c r="H40" s="6"/>
      <c r="I40" s="6"/>
      <c r="J40" s="6"/>
      <c r="K40" s="6"/>
      <c r="L40" s="6"/>
      <c r="M40" s="81"/>
      <c r="N40" s="81"/>
      <c r="O40" s="81"/>
      <c r="P40" s="81"/>
      <c r="Y40" s="87">
        <v>19.0539746556314</v>
      </c>
      <c r="Z40" s="87">
        <v>42.162444487621499</v>
      </c>
      <c r="AI40" s="87">
        <v>16.641227781350398</v>
      </c>
      <c r="AJ40" s="87">
        <v>16.394459999210302</v>
      </c>
      <c r="AR40" s="87">
        <v>49.520115439468903</v>
      </c>
      <c r="AS40" s="87">
        <v>95.799166671514598</v>
      </c>
    </row>
    <row r="41" spans="1:90" x14ac:dyDescent="0.25">
      <c r="A41" s="6"/>
      <c r="B41" s="6"/>
      <c r="C41" s="6"/>
      <c r="D41" s="6"/>
      <c r="E41" s="7"/>
      <c r="F41" s="6"/>
      <c r="G41" s="6"/>
      <c r="H41" s="6"/>
      <c r="I41" s="6"/>
      <c r="J41" s="6"/>
      <c r="K41" s="6"/>
      <c r="L41" s="6"/>
      <c r="M41" s="81"/>
      <c r="N41" s="81"/>
      <c r="O41" s="81"/>
      <c r="P41" s="81"/>
      <c r="Y41" s="87">
        <v>20.5476530708467</v>
      </c>
      <c r="Z41" s="87">
        <v>45.3992436743737</v>
      </c>
      <c r="AI41" s="87">
        <v>16.7215652733118</v>
      </c>
      <c r="AJ41" s="87">
        <v>17.653592990568999</v>
      </c>
      <c r="AR41" s="87">
        <v>51.665717564404702</v>
      </c>
      <c r="AS41" s="87">
        <v>95.441375057638197</v>
      </c>
    </row>
    <row r="42" spans="1:90" x14ac:dyDescent="0.25">
      <c r="A42" s="6"/>
      <c r="B42" s="6"/>
      <c r="C42" s="6"/>
      <c r="D42" s="6"/>
      <c r="E42" s="7"/>
      <c r="F42" s="6"/>
      <c r="G42" s="6"/>
      <c r="H42" s="6"/>
      <c r="I42" s="6"/>
      <c r="J42" s="6"/>
      <c r="K42" s="6"/>
      <c r="L42" s="6"/>
      <c r="M42" s="81"/>
      <c r="N42" s="81"/>
      <c r="O42" s="81"/>
      <c r="P42" s="81"/>
      <c r="Y42" s="87">
        <v>22.041331486061999</v>
      </c>
      <c r="Z42" s="87">
        <v>48.576566803257599</v>
      </c>
      <c r="AI42" s="87">
        <v>16.801902765273301</v>
      </c>
      <c r="AJ42" s="87">
        <v>18.912725981927601</v>
      </c>
      <c r="AR42" s="87">
        <v>53.811272269574999</v>
      </c>
      <c r="AS42" s="87">
        <v>95.032142482258706</v>
      </c>
    </row>
    <row r="43" spans="1:90" x14ac:dyDescent="0.25">
      <c r="A43" s="6"/>
      <c r="B43" s="6"/>
      <c r="C43" s="6"/>
      <c r="D43" s="6"/>
      <c r="E43" s="7"/>
      <c r="F43" s="6"/>
      <c r="G43" s="6"/>
      <c r="H43" s="6"/>
      <c r="I43" s="6"/>
      <c r="J43" s="6"/>
      <c r="K43" s="6"/>
      <c r="L43" s="6"/>
      <c r="M43" s="81"/>
      <c r="N43" s="81"/>
      <c r="O43" s="81"/>
      <c r="P43" s="81"/>
      <c r="Y43" s="87">
        <v>23.535009901277299</v>
      </c>
      <c r="Z43" s="87">
        <v>51.783627961075702</v>
      </c>
      <c r="AI43" s="87">
        <v>16.882240257234699</v>
      </c>
      <c r="AJ43" s="87">
        <v>20.158857360983198</v>
      </c>
      <c r="AR43" s="87">
        <v>55.956850684628101</v>
      </c>
      <c r="AS43" s="87">
        <v>94.648630387630703</v>
      </c>
    </row>
    <row r="44" spans="1:90" x14ac:dyDescent="0.25">
      <c r="A44" s="6"/>
      <c r="B44" s="6"/>
      <c r="C44" s="6"/>
      <c r="D44" s="6"/>
      <c r="E44" s="7"/>
      <c r="F44" s="6"/>
      <c r="G44" s="6"/>
      <c r="H44" s="6"/>
      <c r="I44" s="6"/>
      <c r="J44" s="6"/>
      <c r="K44" s="6"/>
      <c r="L44" s="6"/>
      <c r="M44" s="81"/>
      <c r="N44" s="81"/>
      <c r="O44" s="81"/>
      <c r="P44" s="81"/>
      <c r="Y44" s="87">
        <v>25.028688316492701</v>
      </c>
      <c r="Z44" s="87">
        <v>54.871737003156902</v>
      </c>
      <c r="AI44" s="87">
        <v>16.9625777491961</v>
      </c>
      <c r="AJ44" s="87">
        <v>21.4179903523418</v>
      </c>
      <c r="AR44" s="87">
        <v>58.102381679915702</v>
      </c>
      <c r="AS44" s="87">
        <v>94.213677331499696</v>
      </c>
    </row>
    <row r="45" spans="1:90" x14ac:dyDescent="0.25">
      <c r="A45" s="6"/>
      <c r="B45" s="6"/>
      <c r="C45" s="6"/>
      <c r="D45" s="6"/>
      <c r="E45" s="7"/>
      <c r="F45" s="6"/>
      <c r="G45" s="6"/>
      <c r="H45" s="6"/>
      <c r="I45" s="6"/>
      <c r="J45" s="6"/>
      <c r="K45" s="6"/>
      <c r="L45" s="6"/>
      <c r="M45" s="81"/>
      <c r="N45" s="81"/>
      <c r="O45" s="81"/>
      <c r="P45" s="81"/>
      <c r="Y45" s="87">
        <v>26.522366731708001</v>
      </c>
      <c r="Z45" s="87">
        <v>57.870631958435503</v>
      </c>
      <c r="AI45" s="87">
        <v>17.042915241157498</v>
      </c>
      <c r="AJ45" s="87">
        <v>22.677123343700501</v>
      </c>
      <c r="AR45" s="87">
        <v>60.247912675203402</v>
      </c>
      <c r="AS45" s="87">
        <v>93.778724275368702</v>
      </c>
    </row>
    <row r="46" spans="1:90" x14ac:dyDescent="0.25">
      <c r="A46" s="6"/>
      <c r="B46" s="6"/>
      <c r="C46" s="6"/>
      <c r="D46" s="6"/>
      <c r="E46" s="7"/>
      <c r="F46" s="6"/>
      <c r="G46" s="6"/>
      <c r="H46" s="6"/>
      <c r="I46" s="6"/>
      <c r="J46" s="6"/>
      <c r="K46" s="6"/>
      <c r="L46" s="6"/>
      <c r="M46" s="81"/>
      <c r="N46" s="81"/>
      <c r="O46" s="81"/>
      <c r="P46" s="81"/>
      <c r="Y46" s="87">
        <v>28.0160451469233</v>
      </c>
      <c r="Z46" s="87">
        <v>60.869526913714097</v>
      </c>
      <c r="AI46" s="87">
        <v>17.1232527331189</v>
      </c>
      <c r="AJ46" s="87">
        <v>23.923254722755999</v>
      </c>
      <c r="AR46" s="87">
        <v>62.393419960608398</v>
      </c>
      <c r="AS46" s="87">
        <v>93.318050738486093</v>
      </c>
    </row>
    <row r="47" spans="1:90" x14ac:dyDescent="0.25">
      <c r="A47" s="6"/>
      <c r="B47" s="6"/>
      <c r="C47" s="6"/>
      <c r="D47" s="6"/>
      <c r="E47" s="7"/>
      <c r="F47" s="6"/>
      <c r="G47" s="6"/>
      <c r="H47" s="6"/>
      <c r="I47" s="6"/>
      <c r="J47" s="6"/>
      <c r="K47" s="6"/>
      <c r="L47" s="6"/>
      <c r="M47" s="81"/>
      <c r="N47" s="81"/>
      <c r="O47" s="81"/>
      <c r="P47" s="81"/>
      <c r="Y47" s="87">
        <v>29.5097235621386</v>
      </c>
      <c r="Z47" s="87">
        <v>63.749469753255802</v>
      </c>
      <c r="AI47" s="87">
        <v>17.203590225080301</v>
      </c>
      <c r="AJ47" s="87">
        <v>25.325405449448901</v>
      </c>
      <c r="AR47" s="87">
        <v>64.538962810837404</v>
      </c>
      <c r="AS47" s="87">
        <v>92.895957922730901</v>
      </c>
    </row>
    <row r="48" spans="1:90" x14ac:dyDescent="0.25">
      <c r="A48" s="6"/>
      <c r="B48" s="6"/>
      <c r="C48" s="6"/>
      <c r="D48" s="6"/>
      <c r="E48" s="7"/>
      <c r="F48" s="6"/>
      <c r="G48" s="6"/>
      <c r="H48" s="6"/>
      <c r="I48" s="6"/>
      <c r="J48" s="6"/>
      <c r="K48" s="6"/>
      <c r="L48" s="6"/>
      <c r="M48" s="81"/>
      <c r="N48" s="81"/>
      <c r="O48" s="81"/>
      <c r="P48" s="81"/>
      <c r="Y48" s="87">
        <v>31.003401977353999</v>
      </c>
      <c r="Z48" s="87">
        <v>66.599674563863402</v>
      </c>
      <c r="AI48" s="87">
        <v>17.283927717041799</v>
      </c>
      <c r="AJ48" s="87">
        <v>27.182612606750698</v>
      </c>
      <c r="AR48" s="87">
        <v>66.684470096242293</v>
      </c>
      <c r="AS48" s="87">
        <v>92.435284385848306</v>
      </c>
      <c r="AY48" s="87"/>
      <c r="AZ48" s="87"/>
    </row>
    <row r="49" spans="1:76" x14ac:dyDescent="0.25">
      <c r="A49" s="6"/>
      <c r="B49" s="6"/>
      <c r="C49" s="6"/>
      <c r="D49" s="6"/>
      <c r="E49" s="7"/>
      <c r="F49" s="6"/>
      <c r="G49" s="6"/>
      <c r="H49" s="6"/>
      <c r="I49" s="6"/>
      <c r="J49" s="6"/>
      <c r="K49" s="6"/>
      <c r="L49" s="6"/>
      <c r="M49" s="81"/>
      <c r="N49" s="81"/>
      <c r="O49" s="81"/>
      <c r="P49" s="81"/>
      <c r="Y49" s="87">
        <v>32.497080392569302</v>
      </c>
      <c r="Z49" s="87">
        <v>69.301189229799903</v>
      </c>
      <c r="AI49" s="87">
        <v>17.3642652090032</v>
      </c>
      <c r="AJ49" s="87">
        <v>29.091826213265001</v>
      </c>
      <c r="AR49" s="87">
        <v>68.830024801412705</v>
      </c>
      <c r="AS49" s="87">
        <v>92.0260518104688</v>
      </c>
      <c r="AY49" s="87"/>
      <c r="AZ49" s="87"/>
    </row>
    <row r="50" spans="1:76" x14ac:dyDescent="0.25">
      <c r="A50" s="6"/>
      <c r="B50" s="6"/>
      <c r="C50" s="6"/>
      <c r="D50" s="6"/>
      <c r="E50" s="7"/>
      <c r="F50" s="6"/>
      <c r="G50" s="6"/>
      <c r="H50" s="6"/>
      <c r="I50" s="6"/>
      <c r="J50" s="6"/>
      <c r="K50" s="6"/>
      <c r="L50" s="6"/>
      <c r="M50" s="81"/>
      <c r="N50" s="81"/>
      <c r="O50" s="81"/>
      <c r="P50" s="81"/>
      <c r="Y50" s="87">
        <v>33.990758807784601</v>
      </c>
      <c r="Z50" s="87">
        <v>72.091917982539002</v>
      </c>
      <c r="AI50" s="87">
        <v>17.444602700964602</v>
      </c>
      <c r="AJ50" s="87">
        <v>30.962034982870001</v>
      </c>
      <c r="AN50" s="87"/>
      <c r="AR50" s="87">
        <v>70.975555796700306</v>
      </c>
      <c r="AS50" s="87">
        <v>91.591098754337693</v>
      </c>
      <c r="AV50" s="87"/>
      <c r="AW50" s="87"/>
      <c r="AX50" s="87"/>
      <c r="BA50" s="87"/>
      <c r="BB50" s="87"/>
      <c r="BC50" s="87"/>
      <c r="BD50" s="87"/>
      <c r="BE50" s="87"/>
      <c r="BF50" s="87"/>
      <c r="BG50" s="87"/>
      <c r="BH50" s="87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</row>
    <row r="51" spans="1:76" x14ac:dyDescent="0.25">
      <c r="A51" s="6"/>
      <c r="B51" s="6"/>
      <c r="C51" s="6"/>
      <c r="D51" s="6"/>
      <c r="E51" s="7"/>
      <c r="F51" s="6"/>
      <c r="G51" s="6"/>
      <c r="H51" s="6"/>
      <c r="I51" s="6"/>
      <c r="J51" s="6"/>
      <c r="K51" s="6"/>
      <c r="L51" s="6"/>
      <c r="M51" s="81"/>
      <c r="N51" s="81"/>
      <c r="O51" s="81"/>
      <c r="P51" s="81"/>
      <c r="Y51" s="87">
        <v>35.484437222999901</v>
      </c>
      <c r="Z51" s="87">
        <v>74.793432648475402</v>
      </c>
      <c r="AI51" s="87">
        <v>17.524940192926</v>
      </c>
      <c r="AJ51" s="87">
        <v>32.845245364778002</v>
      </c>
      <c r="AR51" s="87">
        <v>73.121098646929397</v>
      </c>
      <c r="AS51" s="87">
        <v>91.169005938582501</v>
      </c>
      <c r="AV51" s="87"/>
      <c r="AW51" s="87"/>
      <c r="AX51" s="87"/>
      <c r="BA51" s="87"/>
      <c r="BB51" s="87"/>
      <c r="BC51" s="87"/>
      <c r="BD51" s="87"/>
      <c r="BE51" s="87"/>
      <c r="BF51" s="87"/>
      <c r="BG51" s="87"/>
      <c r="BH51" s="87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</row>
    <row r="52" spans="1:76" x14ac:dyDescent="0.25">
      <c r="A52" s="6"/>
      <c r="B52" s="6"/>
      <c r="C52" s="6"/>
      <c r="D52" s="6"/>
      <c r="E52" s="7"/>
      <c r="F52" s="6"/>
      <c r="G52" s="6"/>
      <c r="H52" s="6"/>
      <c r="I52" s="6"/>
      <c r="J52" s="6"/>
      <c r="K52" s="6"/>
      <c r="L52" s="6"/>
      <c r="M52" s="81"/>
      <c r="N52" s="81"/>
      <c r="O52" s="81"/>
      <c r="P52" s="81"/>
      <c r="Y52" s="87">
        <v>36.9781156382153</v>
      </c>
      <c r="Z52" s="87">
        <v>77.465209285477698</v>
      </c>
      <c r="AI52" s="87">
        <v>17.605277684887401</v>
      </c>
      <c r="AJ52" s="87">
        <v>34.767460583595401</v>
      </c>
      <c r="AO52" s="87"/>
      <c r="AP52" s="87"/>
      <c r="AQ52" s="87"/>
      <c r="AR52" s="87">
        <v>75.266605932334301</v>
      </c>
      <c r="AS52" s="87">
        <v>90.708332401699906</v>
      </c>
      <c r="AT52" s="87"/>
      <c r="AU52" s="87"/>
    </row>
    <row r="53" spans="1:76" x14ac:dyDescent="0.25">
      <c r="A53" s="6"/>
      <c r="B53" s="6"/>
      <c r="C53" s="6"/>
      <c r="D53" s="6"/>
      <c r="E53" s="7"/>
      <c r="F53" s="6"/>
      <c r="G53" s="6"/>
      <c r="H53" s="6"/>
      <c r="I53" s="6"/>
      <c r="J53" s="6"/>
      <c r="K53" s="6"/>
      <c r="L53" s="6"/>
      <c r="M53" s="81"/>
      <c r="N53" s="81"/>
      <c r="O53" s="81"/>
      <c r="P53" s="81"/>
      <c r="Y53" s="87">
        <v>38.4717940534306</v>
      </c>
      <c r="Z53" s="87">
        <v>80.136985922479894</v>
      </c>
      <c r="AI53" s="87">
        <v>17.685615176848799</v>
      </c>
      <c r="AJ53" s="87">
        <v>36.650670965503501</v>
      </c>
      <c r="AO53" s="87"/>
      <c r="AP53" s="87"/>
      <c r="AQ53" s="87"/>
      <c r="AR53" s="87">
        <v>77.412136927622001</v>
      </c>
      <c r="AS53" s="87">
        <v>90.273379345568898</v>
      </c>
      <c r="AT53" s="87"/>
      <c r="AU53" s="87"/>
    </row>
    <row r="54" spans="1:76" x14ac:dyDescent="0.25">
      <c r="A54" s="6"/>
      <c r="B54" s="6"/>
      <c r="C54" s="6"/>
      <c r="D54" s="6"/>
      <c r="E54" s="7"/>
      <c r="F54" s="6"/>
      <c r="G54" s="6"/>
      <c r="H54" s="6"/>
      <c r="I54" s="6"/>
      <c r="J54" s="6"/>
      <c r="K54" s="6"/>
      <c r="L54" s="6"/>
      <c r="M54" s="81"/>
      <c r="N54" s="81"/>
      <c r="O54" s="81"/>
      <c r="P54" s="81"/>
      <c r="Y54" s="87">
        <v>39.965472468645899</v>
      </c>
      <c r="Z54" s="87">
        <v>82.808762559482204</v>
      </c>
      <c r="AI54" s="87">
        <v>17.765952668810201</v>
      </c>
      <c r="AJ54" s="87">
        <v>38.533881347411601</v>
      </c>
      <c r="AR54" s="87">
        <v>79.557667922909602</v>
      </c>
      <c r="AS54" s="87">
        <v>89.838426289437905</v>
      </c>
    </row>
    <row r="55" spans="1:76" x14ac:dyDescent="0.25">
      <c r="A55" s="6"/>
      <c r="B55" s="6"/>
      <c r="C55" s="6"/>
      <c r="D55" s="6"/>
      <c r="E55" s="7"/>
      <c r="F55" s="6"/>
      <c r="G55" s="6"/>
      <c r="H55" s="6"/>
      <c r="I55" s="6"/>
      <c r="J55" s="6"/>
      <c r="K55" s="6"/>
      <c r="L55" s="6"/>
      <c r="M55" s="81"/>
      <c r="N55" s="81"/>
      <c r="O55" s="81"/>
      <c r="P55" s="81"/>
      <c r="Y55" s="87">
        <v>41.459150883861298</v>
      </c>
      <c r="Z55" s="87">
        <v>85.480539196484401</v>
      </c>
      <c r="AI55" s="87">
        <v>17.846290160771701</v>
      </c>
      <c r="AJ55" s="87">
        <v>40.4820997908352</v>
      </c>
      <c r="AR55" s="87">
        <v>81.703175208314605</v>
      </c>
      <c r="AS55" s="87">
        <v>89.377752752555296</v>
      </c>
    </row>
    <row r="56" spans="1:76" x14ac:dyDescent="0.25">
      <c r="A56" s="6"/>
      <c r="B56" s="6"/>
      <c r="C56" s="6"/>
      <c r="D56" s="6"/>
      <c r="E56" s="7"/>
      <c r="F56" s="6"/>
      <c r="G56" s="6"/>
      <c r="H56" s="6"/>
      <c r="I56" s="6"/>
      <c r="J56" s="6"/>
      <c r="K56" s="6"/>
      <c r="L56" s="6"/>
      <c r="M56" s="81"/>
      <c r="N56" s="81"/>
      <c r="O56" s="81"/>
      <c r="P56" s="81"/>
      <c r="Y56" s="87">
        <v>42.952829299076598</v>
      </c>
      <c r="Z56" s="87">
        <v>88.033363717749793</v>
      </c>
      <c r="AI56" s="87">
        <v>17.926627652733099</v>
      </c>
      <c r="AJ56" s="87">
        <v>42.664347255714901</v>
      </c>
      <c r="AR56" s="87">
        <v>83.848718058543596</v>
      </c>
      <c r="AS56" s="87">
        <v>88.955659936800004</v>
      </c>
    </row>
    <row r="57" spans="1:76" x14ac:dyDescent="0.25">
      <c r="A57" s="6"/>
      <c r="B57" s="6"/>
      <c r="C57" s="6"/>
      <c r="D57" s="6"/>
      <c r="E57" s="7"/>
      <c r="F57" s="6"/>
      <c r="G57" s="6"/>
      <c r="H57" s="6"/>
      <c r="I57" s="6"/>
      <c r="J57" s="6"/>
      <c r="K57" s="6"/>
      <c r="L57" s="6"/>
      <c r="M57" s="81"/>
      <c r="N57" s="81"/>
      <c r="O57" s="81"/>
      <c r="P57" s="81"/>
      <c r="Y57" s="87">
        <v>44.582296661129703</v>
      </c>
      <c r="Z57" s="87">
        <v>91.002098283450906</v>
      </c>
      <c r="AI57" s="87">
        <v>18.006965144694501</v>
      </c>
      <c r="AJ57" s="87">
        <v>44.781586659078997</v>
      </c>
      <c r="AR57" s="87">
        <v>85.9942253439486</v>
      </c>
      <c r="AS57" s="87">
        <v>88.494986399917494</v>
      </c>
    </row>
    <row r="58" spans="1:76" x14ac:dyDescent="0.25">
      <c r="A58" s="6"/>
      <c r="B58" s="6"/>
      <c r="C58" s="6"/>
      <c r="D58" s="6"/>
      <c r="E58" s="7"/>
      <c r="F58" s="6"/>
      <c r="G58" s="6"/>
      <c r="H58" s="6"/>
      <c r="I58" s="6"/>
      <c r="J58" s="6"/>
      <c r="K58" s="6"/>
      <c r="L58" s="6"/>
      <c r="M58" s="81"/>
      <c r="N58" s="81"/>
      <c r="O58" s="81"/>
      <c r="P58" s="81"/>
      <c r="Y58" s="87">
        <v>46.075975076345003</v>
      </c>
      <c r="Z58" s="87">
        <v>93.435970688979396</v>
      </c>
      <c r="AI58" s="87">
        <v>18.087302636655899</v>
      </c>
      <c r="AJ58" s="87">
        <v>46.963834123958698</v>
      </c>
      <c r="AR58" s="87">
        <v>88.139720774412197</v>
      </c>
      <c r="AS58" s="87">
        <v>88.021452622659098</v>
      </c>
    </row>
    <row r="59" spans="1:76" x14ac:dyDescent="0.25">
      <c r="A59" s="6"/>
      <c r="B59" s="6"/>
      <c r="C59" s="6"/>
      <c r="D59" s="6"/>
      <c r="E59" s="7"/>
      <c r="F59" s="6"/>
      <c r="G59" s="6"/>
      <c r="H59" s="6"/>
      <c r="I59" s="6"/>
      <c r="J59" s="6"/>
      <c r="K59" s="6"/>
      <c r="L59" s="6"/>
      <c r="M59" s="81"/>
      <c r="N59" s="81"/>
      <c r="O59" s="81"/>
      <c r="P59" s="81"/>
      <c r="Y59" s="87">
        <v>47.569653491560302</v>
      </c>
      <c r="Z59" s="87">
        <v>95.988795210244803</v>
      </c>
      <c r="AI59" s="87">
        <v>18.1676401286173</v>
      </c>
      <c r="AJ59" s="87">
        <v>49.0940751396259</v>
      </c>
      <c r="AR59" s="87">
        <v>90.285204349934403</v>
      </c>
      <c r="AS59" s="87">
        <v>87.535058605025</v>
      </c>
    </row>
    <row r="60" spans="1:76" x14ac:dyDescent="0.25">
      <c r="A60" s="6"/>
      <c r="B60" s="6"/>
      <c r="C60" s="6"/>
      <c r="D60" s="6"/>
      <c r="E60" s="7"/>
      <c r="F60" s="6"/>
      <c r="G60" s="6"/>
      <c r="H60" s="6"/>
      <c r="I60" s="6"/>
      <c r="J60" s="6"/>
      <c r="K60" s="6"/>
      <c r="L60" s="6"/>
      <c r="M60" s="81"/>
      <c r="N60" s="81"/>
      <c r="O60" s="81"/>
      <c r="P60" s="81"/>
      <c r="Y60" s="87">
        <v>49.063331906775602</v>
      </c>
      <c r="Z60" s="87">
        <v>98.511881702576005</v>
      </c>
      <c r="AI60" s="87">
        <v>18.247977620578698</v>
      </c>
      <c r="AJ60" s="87">
        <v>51.341330666021101</v>
      </c>
      <c r="AR60" s="87">
        <v>92.430699780398101</v>
      </c>
      <c r="AS60" s="87">
        <v>87.061524827766604</v>
      </c>
    </row>
    <row r="61" spans="1:76" x14ac:dyDescent="0.25">
      <c r="A61" s="6"/>
      <c r="B61" s="6"/>
      <c r="C61" s="6"/>
      <c r="D61" s="6"/>
      <c r="E61" s="7"/>
      <c r="F61" s="6"/>
      <c r="G61" s="6"/>
      <c r="H61" s="6"/>
      <c r="I61" s="6"/>
      <c r="J61" s="6"/>
      <c r="K61" s="6"/>
      <c r="L61" s="6"/>
      <c r="M61" s="81"/>
      <c r="N61" s="81"/>
      <c r="O61" s="81"/>
      <c r="P61" s="81"/>
      <c r="Y61" s="87">
        <v>50.557010321991001</v>
      </c>
      <c r="Z61" s="87">
        <v>100.975492137038</v>
      </c>
      <c r="AI61" s="87">
        <v>18.3283151125401</v>
      </c>
      <c r="AJ61" s="87">
        <v>53.6405926416288</v>
      </c>
      <c r="AR61" s="87">
        <v>94.576171500979001</v>
      </c>
      <c r="AS61" s="87">
        <v>86.562270569756706</v>
      </c>
    </row>
    <row r="62" spans="1:76" x14ac:dyDescent="0.25">
      <c r="A62" s="6"/>
      <c r="B62" s="6"/>
      <c r="C62" s="6"/>
      <c r="D62" s="6"/>
      <c r="E62" s="7"/>
      <c r="F62" s="6"/>
      <c r="G62" s="6"/>
      <c r="H62" s="6"/>
      <c r="I62" s="6"/>
      <c r="J62" s="6"/>
      <c r="K62" s="6"/>
      <c r="L62" s="6"/>
      <c r="M62" s="81"/>
      <c r="N62" s="81"/>
      <c r="O62" s="81"/>
      <c r="P62" s="81"/>
      <c r="Y62" s="87">
        <v>52.050688737206301</v>
      </c>
      <c r="Z62" s="87">
        <v>103.468840600435</v>
      </c>
      <c r="AI62" s="87">
        <v>18.408652604501601</v>
      </c>
      <c r="AJ62" s="87">
        <v>55.952856229539599</v>
      </c>
      <c r="AR62" s="87">
        <v>96.721678786383904</v>
      </c>
      <c r="AS62" s="87">
        <v>86.101597032874196</v>
      </c>
    </row>
    <row r="63" spans="1:76" x14ac:dyDescent="0.25">
      <c r="A63" s="6"/>
      <c r="B63" s="6"/>
      <c r="C63" s="6"/>
      <c r="D63" s="6"/>
      <c r="E63" s="7"/>
      <c r="F63" s="6"/>
      <c r="G63" s="6"/>
      <c r="H63" s="6"/>
      <c r="I63" s="6"/>
      <c r="J63" s="6"/>
      <c r="K63" s="6"/>
      <c r="L63" s="6"/>
      <c r="M63" s="81"/>
      <c r="N63" s="81"/>
      <c r="O63" s="81"/>
      <c r="P63" s="81"/>
      <c r="Y63" s="87">
        <v>53.5443671524216</v>
      </c>
      <c r="Z63" s="87">
        <v>105.902713005964</v>
      </c>
      <c r="AI63" s="87">
        <v>18.481686688102801</v>
      </c>
      <c r="AJ63" s="87">
        <v>58.236919290809901</v>
      </c>
      <c r="AR63" s="87">
        <v>98.867150506964904</v>
      </c>
      <c r="AS63" s="87">
        <v>85.602342774864297</v>
      </c>
      <c r="AY63" s="87"/>
      <c r="AZ63" s="87"/>
    </row>
    <row r="64" spans="1:76" x14ac:dyDescent="0.25">
      <c r="A64" s="6"/>
      <c r="B64" s="6"/>
      <c r="C64" s="6"/>
      <c r="D64" s="6"/>
      <c r="E64" s="7"/>
      <c r="F64" s="6"/>
      <c r="G64" s="6"/>
      <c r="H64" s="6"/>
      <c r="I64" s="6"/>
      <c r="J64" s="6"/>
      <c r="K64" s="6"/>
      <c r="L64" s="6"/>
      <c r="M64" s="81"/>
      <c r="N64" s="81"/>
      <c r="O64" s="81"/>
      <c r="P64" s="81"/>
      <c r="Y64" s="87">
        <v>54.9837299889018</v>
      </c>
      <c r="Z64" s="87">
        <v>108.16427378793099</v>
      </c>
      <c r="AI64" s="87">
        <v>18.540113954983902</v>
      </c>
      <c r="AJ64" s="87">
        <v>59.930529357834303</v>
      </c>
      <c r="AR64" s="87">
        <v>101.012634082487</v>
      </c>
      <c r="AS64" s="87">
        <v>85.1159487572302</v>
      </c>
      <c r="AX64" s="87"/>
      <c r="AY64" s="87"/>
      <c r="AZ64" s="87"/>
    </row>
    <row r="65" spans="1:109" x14ac:dyDescent="0.25">
      <c r="A65" s="6"/>
      <c r="B65" s="6"/>
      <c r="C65" s="6"/>
      <c r="D65" s="6"/>
      <c r="E65" s="7"/>
      <c r="F65" s="6"/>
      <c r="G65" s="6"/>
      <c r="H65" s="6"/>
      <c r="I65" s="6"/>
      <c r="J65" s="6"/>
      <c r="K65" s="6"/>
      <c r="L65" s="6"/>
      <c r="M65" s="81"/>
      <c r="N65" s="81"/>
      <c r="O65" s="81"/>
      <c r="P65" s="81"/>
      <c r="Y65" s="87">
        <v>56.531723982852299</v>
      </c>
      <c r="Z65" s="87">
        <v>110.62176767235</v>
      </c>
      <c r="AR65" s="87">
        <v>103.15812951295</v>
      </c>
      <c r="AS65" s="87">
        <v>84.642414979971804</v>
      </c>
      <c r="BA65" s="87"/>
      <c r="BB65" s="87"/>
      <c r="BC65" s="87"/>
      <c r="BD65" s="87"/>
      <c r="BE65" s="87"/>
      <c r="BF65" s="87"/>
      <c r="BG65" s="87"/>
      <c r="BH65" s="87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  <c r="CL65" s="89"/>
      <c r="CM65" s="89"/>
      <c r="CN65" s="89"/>
      <c r="CO65" s="89"/>
      <c r="CP65" s="89"/>
      <c r="CQ65" s="89"/>
      <c r="CR65" s="89"/>
      <c r="CS65" s="89"/>
      <c r="CT65" s="89"/>
      <c r="CU65" s="89"/>
      <c r="CV65" s="89"/>
      <c r="CW65" s="89"/>
      <c r="CX65" s="89"/>
      <c r="CY65" s="89"/>
      <c r="CZ65" s="89"/>
      <c r="DA65" s="89"/>
      <c r="DB65" s="89"/>
      <c r="DC65" s="89"/>
      <c r="DD65" s="89"/>
      <c r="DE65" s="89"/>
    </row>
    <row r="66" spans="1:109" x14ac:dyDescent="0.25">
      <c r="A66" s="6"/>
      <c r="B66" s="6"/>
      <c r="C66" s="6"/>
      <c r="D66" s="6"/>
      <c r="E66" s="7"/>
      <c r="F66" s="6"/>
      <c r="G66" s="6"/>
      <c r="H66" s="6"/>
      <c r="I66" s="6"/>
      <c r="J66" s="6"/>
      <c r="K66" s="6"/>
      <c r="L66" s="6"/>
      <c r="M66" s="81"/>
      <c r="N66" s="81"/>
      <c r="O66" s="81"/>
      <c r="P66" s="81"/>
      <c r="Y66" s="87">
        <v>57.984665714016302</v>
      </c>
      <c r="Z66" s="87">
        <v>112.930867064548</v>
      </c>
      <c r="AR66" s="87">
        <v>105.303613088473</v>
      </c>
      <c r="AS66" s="87">
        <v>84.156020962337706</v>
      </c>
      <c r="BA66" s="87"/>
      <c r="BB66" s="87"/>
      <c r="BC66" s="87"/>
      <c r="BD66" s="87"/>
      <c r="BE66" s="87"/>
      <c r="BF66" s="87"/>
      <c r="BG66" s="87"/>
      <c r="BH66" s="87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89"/>
      <c r="CH66" s="89"/>
      <c r="CI66" s="89"/>
      <c r="CJ66" s="89"/>
      <c r="CK66" s="89"/>
      <c r="CL66" s="89"/>
      <c r="CM66" s="89"/>
      <c r="CN66" s="89"/>
      <c r="CO66" s="89"/>
      <c r="CP66" s="89"/>
      <c r="CQ66" s="89"/>
      <c r="CR66" s="89"/>
      <c r="CS66" s="89"/>
      <c r="CT66" s="89"/>
      <c r="CU66" s="89"/>
      <c r="CV66" s="89"/>
      <c r="CW66" s="89"/>
      <c r="CX66" s="89"/>
      <c r="CY66" s="89"/>
      <c r="CZ66" s="89"/>
      <c r="DA66" s="89"/>
      <c r="DB66" s="89"/>
      <c r="DC66" s="89"/>
      <c r="DD66" s="89"/>
      <c r="DE66" s="89"/>
    </row>
    <row r="67" spans="1:109" x14ac:dyDescent="0.25">
      <c r="A67" s="6"/>
      <c r="B67" s="6"/>
      <c r="C67" s="6"/>
      <c r="D67" s="6"/>
      <c r="E67" s="7"/>
      <c r="F67" s="6"/>
      <c r="G67" s="6"/>
      <c r="H67" s="6"/>
      <c r="I67" s="6"/>
      <c r="J67" s="6"/>
      <c r="K67" s="6"/>
      <c r="L67" s="6"/>
      <c r="M67" s="81"/>
      <c r="N67" s="81"/>
      <c r="O67" s="81"/>
      <c r="P67" s="81"/>
      <c r="Y67" s="87">
        <v>60.003046546884299</v>
      </c>
      <c r="Z67" s="87">
        <v>116.254206191389</v>
      </c>
      <c r="AR67" s="87">
        <v>107.449049244229</v>
      </c>
      <c r="AS67" s="87">
        <v>83.618185983200505</v>
      </c>
    </row>
    <row r="68" spans="1:109" x14ac:dyDescent="0.25">
      <c r="A68" s="6"/>
      <c r="B68" s="6"/>
      <c r="C68" s="6"/>
      <c r="D68" s="6"/>
      <c r="E68" s="7"/>
      <c r="F68" s="6"/>
      <c r="G68" s="6"/>
      <c r="H68" s="6"/>
      <c r="I68" s="6"/>
      <c r="J68" s="6"/>
      <c r="K68" s="6"/>
      <c r="L68" s="6"/>
      <c r="M68" s="81"/>
      <c r="N68" s="81"/>
      <c r="O68" s="81"/>
      <c r="P68" s="81"/>
      <c r="AR68" s="87">
        <v>109.59447354504501</v>
      </c>
      <c r="AS68" s="87">
        <v>83.067490763687502</v>
      </c>
    </row>
    <row r="69" spans="1:109" x14ac:dyDescent="0.25">
      <c r="A69" s="6"/>
      <c r="B69" s="6"/>
      <c r="C69" s="6"/>
      <c r="D69" s="6"/>
      <c r="E69" s="7"/>
      <c r="F69" s="6"/>
      <c r="G69" s="6"/>
      <c r="H69" s="6"/>
      <c r="I69" s="6"/>
      <c r="J69" s="6"/>
      <c r="K69" s="6"/>
      <c r="L69" s="6"/>
      <c r="M69" s="81"/>
      <c r="N69" s="81"/>
      <c r="O69" s="81"/>
      <c r="P69" s="81"/>
      <c r="AR69" s="87">
        <v>111.739921555743</v>
      </c>
      <c r="AS69" s="87">
        <v>82.542516024926101</v>
      </c>
    </row>
    <row r="70" spans="1:109" x14ac:dyDescent="0.25">
      <c r="A70" s="6"/>
      <c r="B70" s="6"/>
      <c r="C70" s="6"/>
      <c r="D70" s="6"/>
      <c r="E70" s="7"/>
      <c r="F70" s="6"/>
      <c r="G70" s="6"/>
      <c r="H70" s="6"/>
      <c r="I70" s="6"/>
      <c r="J70" s="6"/>
      <c r="K70" s="6"/>
      <c r="L70" s="6"/>
      <c r="M70" s="81"/>
      <c r="N70" s="81"/>
      <c r="O70" s="81"/>
      <c r="P70" s="81"/>
      <c r="AR70" s="87">
        <v>113.885345856559</v>
      </c>
      <c r="AS70" s="87">
        <v>81.991820805413099</v>
      </c>
    </row>
    <row r="71" spans="1:109" x14ac:dyDescent="0.25">
      <c r="A71" s="6"/>
      <c r="B71" s="6"/>
      <c r="C71" s="6"/>
      <c r="D71" s="6"/>
      <c r="E71" s="7"/>
      <c r="F71" s="6"/>
      <c r="G71" s="6"/>
      <c r="H71" s="6"/>
      <c r="I71" s="6"/>
      <c r="J71" s="6"/>
      <c r="K71" s="6"/>
      <c r="L71" s="6"/>
      <c r="M71" s="81"/>
      <c r="N71" s="81"/>
      <c r="O71" s="81"/>
      <c r="P71" s="81"/>
      <c r="AR71" s="87">
        <v>116.030793867257</v>
      </c>
      <c r="AS71" s="87">
        <v>81.466846066651598</v>
      </c>
    </row>
    <row r="72" spans="1:109" x14ac:dyDescent="0.25">
      <c r="A72" s="6"/>
      <c r="B72" s="6"/>
      <c r="C72" s="6"/>
      <c r="D72" s="6"/>
      <c r="E72" s="7"/>
      <c r="F72" s="6"/>
      <c r="G72" s="6"/>
      <c r="H72" s="6"/>
      <c r="I72" s="6"/>
      <c r="J72" s="6"/>
      <c r="K72" s="6"/>
      <c r="L72" s="6"/>
      <c r="M72" s="81"/>
      <c r="N72" s="81"/>
      <c r="O72" s="81"/>
      <c r="P72" s="81"/>
      <c r="AR72" s="87">
        <v>118.176206313131</v>
      </c>
      <c r="AS72" s="87">
        <v>80.903290606762894</v>
      </c>
    </row>
    <row r="73" spans="1:109" x14ac:dyDescent="0.25">
      <c r="A73" s="6"/>
      <c r="B73" s="6"/>
      <c r="C73" s="6"/>
      <c r="D73" s="6"/>
      <c r="E73" s="7"/>
      <c r="F73" s="6"/>
      <c r="G73" s="6"/>
      <c r="H73" s="6"/>
      <c r="I73" s="6"/>
      <c r="J73" s="6"/>
      <c r="K73" s="6"/>
      <c r="L73" s="6"/>
      <c r="M73" s="81"/>
      <c r="P73" s="90"/>
      <c r="Q73" s="87"/>
      <c r="R73" s="87"/>
      <c r="S73" s="87"/>
      <c r="T73" s="87"/>
      <c r="U73" s="87"/>
      <c r="AR73" s="87">
        <v>120.321666178771</v>
      </c>
      <c r="AS73" s="87">
        <v>80.391176108377195</v>
      </c>
    </row>
    <row r="74" spans="1:109" x14ac:dyDescent="0.25">
      <c r="A74" s="6"/>
      <c r="B74" s="6"/>
      <c r="C74" s="6"/>
      <c r="D74" s="6"/>
      <c r="E74" s="7"/>
      <c r="F74" s="6"/>
      <c r="G74" s="6"/>
      <c r="H74" s="6"/>
      <c r="I74" s="6"/>
      <c r="J74" s="6"/>
      <c r="K74" s="6"/>
      <c r="L74" s="6"/>
      <c r="M74" s="81"/>
      <c r="P74" s="90"/>
      <c r="Q74" s="87"/>
      <c r="R74" s="87"/>
      <c r="S74" s="87"/>
      <c r="T74" s="87"/>
      <c r="U74" s="87"/>
      <c r="AR74" s="87">
        <v>122.467102334527</v>
      </c>
      <c r="AS74" s="87">
        <v>79.853341129239993</v>
      </c>
    </row>
    <row r="75" spans="1:109" x14ac:dyDescent="0.25">
      <c r="A75" s="6"/>
      <c r="B75" s="6"/>
      <c r="C75" s="6"/>
      <c r="D75" s="6"/>
      <c r="E75" s="7"/>
      <c r="F75" s="6"/>
      <c r="G75" s="6"/>
      <c r="H75" s="6"/>
      <c r="I75" s="6"/>
      <c r="J75" s="6"/>
      <c r="K75" s="6"/>
      <c r="L75" s="6"/>
      <c r="M75" s="81"/>
      <c r="P75" s="90"/>
      <c r="Q75" s="87"/>
      <c r="R75" s="87"/>
      <c r="S75" s="87"/>
      <c r="T75" s="87"/>
      <c r="U75" s="87"/>
      <c r="V75" s="87"/>
      <c r="AR75" s="87">
        <v>124.612538490284</v>
      </c>
      <c r="AS75" s="87">
        <v>79.315506150102806</v>
      </c>
    </row>
    <row r="76" spans="1:109" x14ac:dyDescent="0.25">
      <c r="A76" s="6"/>
      <c r="B76" s="6"/>
      <c r="C76" s="6"/>
      <c r="D76" s="6"/>
      <c r="E76" s="7"/>
      <c r="F76" s="6"/>
      <c r="G76" s="6"/>
      <c r="H76" s="6"/>
      <c r="I76" s="6"/>
      <c r="J76" s="6"/>
      <c r="K76" s="6"/>
      <c r="L76" s="6"/>
      <c r="M76" s="81"/>
      <c r="P76" s="87"/>
      <c r="Q76" s="87"/>
      <c r="R76" s="87"/>
      <c r="S76" s="87"/>
      <c r="T76" s="87"/>
      <c r="U76" s="87"/>
      <c r="V76" s="87"/>
      <c r="AR76" s="87">
        <v>126.75797464604101</v>
      </c>
      <c r="AS76" s="87">
        <v>78.777671170965604</v>
      </c>
    </row>
    <row r="77" spans="1:109" x14ac:dyDescent="0.25">
      <c r="A77" s="6"/>
      <c r="B77" s="6"/>
      <c r="C77" s="6"/>
      <c r="D77" s="6"/>
      <c r="E77" s="7"/>
      <c r="F77" s="6"/>
      <c r="G77" s="6"/>
      <c r="H77" s="6"/>
      <c r="I77" s="6"/>
      <c r="J77" s="6"/>
      <c r="K77" s="6"/>
      <c r="L77" s="6"/>
      <c r="M77" s="81"/>
      <c r="P77" s="87"/>
      <c r="Q77" s="87"/>
      <c r="R77" s="87"/>
      <c r="S77" s="87"/>
      <c r="T77" s="87"/>
      <c r="U77" s="87"/>
      <c r="V77" s="87"/>
      <c r="AR77" s="87">
        <v>128.903410801798</v>
      </c>
      <c r="AS77" s="87">
        <v>78.239836191828402</v>
      </c>
    </row>
    <row r="78" spans="1:109" x14ac:dyDescent="0.25">
      <c r="A78" s="6"/>
      <c r="B78" s="6"/>
      <c r="C78" s="6"/>
      <c r="D78" s="6"/>
      <c r="E78" s="7"/>
      <c r="F78" s="6"/>
      <c r="G78" s="6"/>
      <c r="H78" s="6"/>
      <c r="I78" s="6"/>
      <c r="J78" s="6"/>
      <c r="K78" s="6"/>
      <c r="L78" s="6"/>
      <c r="M78" s="81"/>
      <c r="P78" s="87"/>
      <c r="Q78" s="87"/>
      <c r="R78" s="87"/>
      <c r="S78" s="87"/>
      <c r="T78" s="87"/>
      <c r="U78" s="87"/>
      <c r="V78" s="87"/>
      <c r="AR78" s="87">
        <v>131.04884695755501</v>
      </c>
      <c r="AS78" s="87">
        <v>77.702001212691201</v>
      </c>
    </row>
    <row r="79" spans="1:109" x14ac:dyDescent="0.25">
      <c r="A79" s="6"/>
      <c r="B79" s="6"/>
      <c r="C79" s="6"/>
      <c r="D79" s="6"/>
      <c r="E79" s="7"/>
      <c r="F79" s="6"/>
      <c r="G79" s="6"/>
      <c r="H79" s="6"/>
      <c r="I79" s="6"/>
      <c r="J79" s="6"/>
      <c r="K79" s="6"/>
      <c r="L79" s="6"/>
      <c r="M79" s="81"/>
      <c r="P79" s="87"/>
      <c r="Q79" s="87"/>
      <c r="R79" s="87"/>
      <c r="S79" s="87"/>
      <c r="T79" s="87"/>
      <c r="U79" s="87"/>
      <c r="V79" s="87"/>
      <c r="AR79" s="87">
        <v>133.19427125837001</v>
      </c>
      <c r="AS79" s="87">
        <v>77.151305993178198</v>
      </c>
    </row>
    <row r="80" spans="1:109" x14ac:dyDescent="0.25">
      <c r="P80" s="87"/>
      <c r="Q80" s="87"/>
      <c r="R80" s="87"/>
      <c r="S80" s="87"/>
      <c r="T80" s="87"/>
      <c r="U80" s="87"/>
      <c r="V80" s="87"/>
      <c r="AR80" s="87">
        <v>135.33973112401</v>
      </c>
      <c r="AS80" s="87">
        <v>76.639191494792499</v>
      </c>
    </row>
    <row r="81" spans="16:45" x14ac:dyDescent="0.25">
      <c r="P81" s="87"/>
      <c r="Q81" s="87"/>
      <c r="R81" s="87"/>
      <c r="S81" s="87"/>
      <c r="T81" s="87"/>
      <c r="U81" s="87"/>
      <c r="V81" s="87"/>
      <c r="AR81" s="87">
        <v>137.48515542482599</v>
      </c>
      <c r="AS81" s="87">
        <v>76.088496275279496</v>
      </c>
    </row>
    <row r="82" spans="16:45" x14ac:dyDescent="0.25">
      <c r="P82" s="87"/>
      <c r="Q82" s="87"/>
      <c r="R82" s="87"/>
      <c r="S82" s="87"/>
      <c r="T82" s="87"/>
      <c r="U82" s="87"/>
      <c r="V82" s="87"/>
      <c r="AR82" s="87">
        <v>139.63059158058201</v>
      </c>
      <c r="AS82" s="87">
        <v>75.550661296142295</v>
      </c>
    </row>
    <row r="83" spans="16:45" x14ac:dyDescent="0.25">
      <c r="P83" s="87"/>
      <c r="Q83" s="87"/>
      <c r="R83" s="87"/>
      <c r="S83" s="87"/>
      <c r="T83" s="87"/>
      <c r="U83" s="87"/>
      <c r="V83" s="87"/>
      <c r="AR83" s="87">
        <v>141.77602773633899</v>
      </c>
      <c r="AS83" s="87">
        <v>75.012826317005107</v>
      </c>
    </row>
    <row r="84" spans="16:45" x14ac:dyDescent="0.25">
      <c r="P84" s="87"/>
      <c r="Q84" s="87"/>
      <c r="R84" s="87"/>
      <c r="S84" s="87"/>
      <c r="T84" s="87"/>
      <c r="U84" s="87"/>
      <c r="V84" s="87"/>
      <c r="AR84" s="87">
        <v>143.921463892096</v>
      </c>
      <c r="AS84" s="87">
        <v>74.474991337867905</v>
      </c>
    </row>
    <row r="85" spans="16:45" x14ac:dyDescent="0.25">
      <c r="P85" s="87"/>
      <c r="Q85" s="87"/>
      <c r="R85" s="87"/>
      <c r="S85" s="87"/>
      <c r="T85" s="87"/>
      <c r="U85" s="87"/>
      <c r="V85" s="87"/>
      <c r="AR85" s="87">
        <v>146.06690004785301</v>
      </c>
      <c r="AS85" s="87">
        <v>73.937156358730704</v>
      </c>
    </row>
    <row r="86" spans="16:45" x14ac:dyDescent="0.25">
      <c r="P86" s="87"/>
      <c r="Q86" s="87"/>
      <c r="R86" s="87"/>
      <c r="S86" s="87"/>
      <c r="T86" s="87"/>
      <c r="U86" s="87"/>
      <c r="V86" s="87"/>
      <c r="AR86" s="87">
        <v>148.21233620360999</v>
      </c>
      <c r="AS86" s="87">
        <v>73.399321379593502</v>
      </c>
    </row>
    <row r="87" spans="16:45" x14ac:dyDescent="0.25">
      <c r="P87" s="87"/>
      <c r="Q87" s="87"/>
      <c r="R87" s="87"/>
      <c r="S87" s="87"/>
      <c r="T87" s="87"/>
      <c r="U87" s="87"/>
      <c r="V87" s="87"/>
      <c r="AR87" s="87">
        <v>150.10336497604001</v>
      </c>
      <c r="AS87" s="87">
        <v>73.043147665580904</v>
      </c>
    </row>
    <row r="88" spans="16:45" x14ac:dyDescent="0.25">
      <c r="P88" s="87"/>
      <c r="Q88" s="87"/>
      <c r="R88" s="87"/>
      <c r="S88" s="87"/>
      <c r="T88" s="87"/>
      <c r="U88" s="87"/>
      <c r="V88" s="87"/>
    </row>
    <row r="89" spans="16:45" x14ac:dyDescent="0.25">
      <c r="P89" s="87"/>
      <c r="Q89" s="87"/>
      <c r="R89" s="87"/>
      <c r="S89" s="87"/>
      <c r="T89" s="87"/>
      <c r="U89" s="87"/>
      <c r="V89" s="87"/>
    </row>
    <row r="90" spans="16:45" x14ac:dyDescent="0.25">
      <c r="P90" s="87"/>
      <c r="Q90" s="87"/>
      <c r="R90" s="87"/>
      <c r="S90" s="87"/>
      <c r="T90" s="87"/>
      <c r="U90" s="87"/>
      <c r="V90" s="87"/>
    </row>
    <row r="91" spans="16:45" x14ac:dyDescent="0.25">
      <c r="P91" s="87"/>
      <c r="Q91" s="87"/>
      <c r="R91" s="87"/>
      <c r="S91" s="87"/>
      <c r="T91" s="87"/>
      <c r="U91" s="87"/>
      <c r="V91" s="87"/>
    </row>
    <row r="92" spans="16:45" x14ac:dyDescent="0.25">
      <c r="P92" s="87"/>
      <c r="Q92" s="87"/>
      <c r="R92" s="87"/>
      <c r="S92" s="87"/>
      <c r="T92" s="87"/>
      <c r="U92" s="87"/>
      <c r="V92" s="87"/>
    </row>
    <row r="93" spans="16:45" x14ac:dyDescent="0.25">
      <c r="P93" s="87"/>
      <c r="Q93" s="87"/>
      <c r="R93" s="87"/>
      <c r="S93" s="87"/>
      <c r="T93" s="87"/>
      <c r="U93" s="87"/>
      <c r="V93" s="87"/>
    </row>
    <row r="94" spans="16:45" x14ac:dyDescent="0.25">
      <c r="P94" s="87"/>
      <c r="Q94" s="87"/>
      <c r="R94" s="87"/>
      <c r="S94" s="87"/>
      <c r="T94" s="87"/>
      <c r="U94" s="87"/>
      <c r="V94" s="87"/>
    </row>
    <row r="95" spans="16:45" x14ac:dyDescent="0.25">
      <c r="P95" s="87"/>
      <c r="Q95" s="87"/>
      <c r="R95" s="87"/>
      <c r="S95" s="87"/>
      <c r="T95" s="87"/>
      <c r="U95" s="87"/>
      <c r="V95" s="87"/>
    </row>
    <row r="96" spans="16:45" x14ac:dyDescent="0.25">
      <c r="P96" s="87"/>
      <c r="Q96" s="87"/>
      <c r="R96" s="87"/>
      <c r="S96" s="87"/>
      <c r="T96" s="87"/>
      <c r="U96" s="87"/>
      <c r="V96" s="87"/>
    </row>
    <row r="97" spans="16:22" x14ac:dyDescent="0.25">
      <c r="P97" s="87"/>
      <c r="Q97" s="87"/>
      <c r="R97" s="87"/>
      <c r="S97" s="87"/>
      <c r="T97" s="87"/>
      <c r="U97" s="87"/>
      <c r="V97" s="87"/>
    </row>
    <row r="98" spans="16:22" x14ac:dyDescent="0.25">
      <c r="P98" s="87"/>
      <c r="Q98" s="87"/>
      <c r="R98" s="87"/>
      <c r="S98" s="87"/>
      <c r="T98" s="87"/>
      <c r="U98" s="87"/>
      <c r="V98" s="87"/>
    </row>
    <row r="99" spans="16:22" x14ac:dyDescent="0.25">
      <c r="P99" s="87"/>
      <c r="Q99" s="87"/>
      <c r="R99" s="87"/>
      <c r="S99" s="87"/>
      <c r="T99" s="87"/>
      <c r="U99" s="87"/>
      <c r="V99" s="87"/>
    </row>
    <row r="100" spans="16:22" x14ac:dyDescent="0.25">
      <c r="P100" s="87"/>
      <c r="Q100" s="87"/>
      <c r="R100" s="87"/>
      <c r="S100" s="87"/>
      <c r="T100" s="87"/>
      <c r="U100" s="87"/>
      <c r="V100" s="87"/>
    </row>
    <row r="101" spans="16:22" x14ac:dyDescent="0.25">
      <c r="P101" s="87"/>
      <c r="Q101" s="87"/>
      <c r="R101" s="87"/>
      <c r="S101" s="87"/>
      <c r="T101" s="87"/>
      <c r="U101" s="87"/>
      <c r="V101" s="87"/>
    </row>
    <row r="102" spans="16:22" x14ac:dyDescent="0.25">
      <c r="P102" s="87"/>
      <c r="Q102" s="87"/>
      <c r="R102" s="87"/>
      <c r="S102" s="87"/>
      <c r="T102" s="87"/>
      <c r="U102" s="87"/>
      <c r="V102" s="87"/>
    </row>
    <row r="103" spans="16:22" x14ac:dyDescent="0.25">
      <c r="P103" s="87"/>
      <c r="Q103" s="87"/>
      <c r="R103" s="87"/>
      <c r="S103" s="87"/>
      <c r="T103" s="87"/>
      <c r="U103" s="87"/>
      <c r="V103" s="87"/>
    </row>
    <row r="104" spans="16:22" x14ac:dyDescent="0.25">
      <c r="P104" s="87"/>
      <c r="Q104" s="87"/>
      <c r="R104" s="87"/>
      <c r="S104" s="87"/>
      <c r="T104" s="87"/>
      <c r="U104" s="87"/>
      <c r="V104" s="87"/>
    </row>
    <row r="105" spans="16:22" x14ac:dyDescent="0.25">
      <c r="P105" s="87"/>
      <c r="Q105" s="87"/>
      <c r="R105" s="87"/>
      <c r="S105" s="87"/>
      <c r="T105" s="87"/>
      <c r="U105" s="87"/>
      <c r="V105" s="87"/>
    </row>
    <row r="106" spans="16:22" x14ac:dyDescent="0.25">
      <c r="P106" s="87"/>
      <c r="Q106" s="87"/>
      <c r="R106" s="87"/>
      <c r="S106" s="87"/>
      <c r="T106" s="87"/>
      <c r="U106" s="87"/>
      <c r="V106" s="87"/>
    </row>
    <row r="107" spans="16:22" x14ac:dyDescent="0.25">
      <c r="P107" s="87"/>
      <c r="Q107" s="87"/>
      <c r="R107" s="87"/>
      <c r="S107" s="87"/>
      <c r="T107" s="87"/>
      <c r="U107" s="87"/>
      <c r="V107" s="87"/>
    </row>
    <row r="108" spans="16:22" x14ac:dyDescent="0.25">
      <c r="P108" s="87"/>
      <c r="Q108" s="87"/>
      <c r="R108" s="87"/>
      <c r="S108" s="87"/>
      <c r="T108" s="87"/>
      <c r="U108" s="87"/>
      <c r="V108" s="87"/>
    </row>
    <row r="109" spans="16:22" x14ac:dyDescent="0.25">
      <c r="P109" s="87"/>
      <c r="Q109" s="87"/>
      <c r="R109" s="87"/>
      <c r="S109" s="87"/>
      <c r="T109" s="87"/>
      <c r="U109" s="87"/>
      <c r="V109" s="87"/>
    </row>
    <row r="110" spans="16:22" x14ac:dyDescent="0.25">
      <c r="P110" s="87"/>
      <c r="Q110" s="87"/>
      <c r="R110" s="87"/>
      <c r="S110" s="87"/>
      <c r="T110" s="87"/>
      <c r="U110" s="87"/>
      <c r="V110" s="87"/>
    </row>
    <row r="111" spans="16:22" x14ac:dyDescent="0.25">
      <c r="P111" s="87"/>
      <c r="Q111" s="87"/>
      <c r="R111" s="87"/>
      <c r="S111" s="87"/>
      <c r="T111" s="87"/>
      <c r="U111" s="87"/>
      <c r="V111" s="87"/>
    </row>
    <row r="112" spans="16:22" x14ac:dyDescent="0.25">
      <c r="P112" s="87"/>
      <c r="Q112" s="87"/>
      <c r="R112" s="87"/>
      <c r="S112" s="87"/>
      <c r="T112" s="87"/>
      <c r="U112" s="87"/>
      <c r="V112" s="87"/>
    </row>
    <row r="113" spans="16:22" x14ac:dyDescent="0.25">
      <c r="P113" s="87"/>
      <c r="Q113" s="87"/>
      <c r="R113" s="87"/>
      <c r="S113" s="87"/>
      <c r="T113" s="87"/>
      <c r="U113" s="87"/>
      <c r="V113" s="87"/>
    </row>
    <row r="114" spans="16:22" x14ac:dyDescent="0.25">
      <c r="P114" s="87"/>
      <c r="Q114" s="87"/>
      <c r="R114" s="87"/>
      <c r="S114" s="87"/>
      <c r="T114" s="87"/>
      <c r="U114" s="87"/>
      <c r="V114" s="87"/>
    </row>
    <row r="115" spans="16:22" x14ac:dyDescent="0.25">
      <c r="P115" s="87"/>
      <c r="Q115" s="87"/>
      <c r="R115" s="87"/>
      <c r="S115" s="87"/>
      <c r="T115" s="87"/>
      <c r="U115" s="87"/>
      <c r="V115" s="87"/>
    </row>
    <row r="116" spans="16:22" x14ac:dyDescent="0.25">
      <c r="P116" s="87"/>
      <c r="Q116" s="87"/>
      <c r="R116" s="87"/>
      <c r="S116" s="87"/>
      <c r="T116" s="87"/>
      <c r="U116" s="87"/>
      <c r="V116" s="87"/>
    </row>
    <row r="117" spans="16:22" x14ac:dyDescent="0.25">
      <c r="P117" s="87"/>
      <c r="Q117" s="87"/>
      <c r="R117" s="87"/>
      <c r="S117" s="87"/>
      <c r="T117" s="87"/>
      <c r="U117" s="87"/>
      <c r="V117" s="87"/>
    </row>
    <row r="118" spans="16:22" x14ac:dyDescent="0.25">
      <c r="P118" s="87"/>
      <c r="Q118" s="87"/>
      <c r="R118" s="87"/>
      <c r="S118" s="87"/>
      <c r="T118" s="87"/>
      <c r="U118" s="87"/>
      <c r="V118" s="87"/>
    </row>
    <row r="119" spans="16:22" x14ac:dyDescent="0.25">
      <c r="P119" s="87"/>
      <c r="Q119" s="87"/>
      <c r="R119" s="87"/>
      <c r="S119" s="87"/>
      <c r="T119" s="87"/>
      <c r="U119" s="87"/>
      <c r="V119" s="87"/>
    </row>
    <row r="120" spans="16:22" x14ac:dyDescent="0.25">
      <c r="P120" s="87"/>
      <c r="Q120" s="87"/>
      <c r="R120" s="87"/>
      <c r="S120" s="87"/>
      <c r="T120" s="87"/>
      <c r="U120" s="87"/>
      <c r="V120" s="87"/>
    </row>
    <row r="121" spans="16:22" x14ac:dyDescent="0.25">
      <c r="P121" s="87"/>
      <c r="Q121" s="87"/>
      <c r="R121" s="87"/>
      <c r="S121" s="87"/>
      <c r="T121" s="87"/>
      <c r="U121" s="87"/>
      <c r="V121" s="87"/>
    </row>
    <row r="122" spans="16:22" x14ac:dyDescent="0.25">
      <c r="P122" s="87"/>
      <c r="Q122" s="87"/>
      <c r="R122" s="87"/>
      <c r="S122" s="87"/>
      <c r="T122" s="87"/>
      <c r="U122" s="87"/>
      <c r="V122" s="87"/>
    </row>
    <row r="123" spans="16:22" x14ac:dyDescent="0.25">
      <c r="P123" s="87"/>
      <c r="Q123" s="87"/>
      <c r="R123" s="87"/>
      <c r="S123" s="87"/>
      <c r="T123" s="87"/>
      <c r="U123" s="87"/>
      <c r="V123" s="87"/>
    </row>
    <row r="124" spans="16:22" x14ac:dyDescent="0.25">
      <c r="P124" s="87"/>
      <c r="Q124" s="87"/>
      <c r="R124" s="87"/>
      <c r="S124" s="87"/>
      <c r="T124" s="87"/>
      <c r="U124" s="87"/>
      <c r="V124" s="87"/>
    </row>
    <row r="125" spans="16:22" x14ac:dyDescent="0.25">
      <c r="P125" s="87"/>
      <c r="Q125" s="87"/>
      <c r="R125" s="87"/>
      <c r="S125" s="87"/>
      <c r="T125" s="87"/>
      <c r="U125" s="87"/>
      <c r="V125" s="87"/>
    </row>
    <row r="126" spans="16:22" x14ac:dyDescent="0.25">
      <c r="P126" s="87"/>
      <c r="Q126" s="87"/>
      <c r="R126" s="87"/>
      <c r="S126" s="87"/>
      <c r="T126" s="87"/>
      <c r="U126" s="87"/>
      <c r="V126" s="87"/>
    </row>
    <row r="127" spans="16:22" x14ac:dyDescent="0.25">
      <c r="P127" s="87"/>
      <c r="Q127" s="87"/>
      <c r="R127" s="87"/>
      <c r="S127" s="87"/>
      <c r="T127" s="87"/>
      <c r="U127" s="87"/>
      <c r="V127" s="87"/>
    </row>
    <row r="128" spans="16:22" x14ac:dyDescent="0.25">
      <c r="P128" s="87"/>
      <c r="Q128" s="87"/>
      <c r="R128" s="87"/>
      <c r="S128" s="87"/>
      <c r="T128" s="87"/>
      <c r="U128" s="87"/>
      <c r="V128" s="87"/>
    </row>
    <row r="129" spans="16:22" x14ac:dyDescent="0.25">
      <c r="P129" s="87"/>
      <c r="Q129" s="87"/>
      <c r="R129" s="87"/>
      <c r="S129" s="87"/>
      <c r="T129" s="87"/>
      <c r="U129" s="87"/>
      <c r="V129" s="87"/>
    </row>
    <row r="130" spans="16:22" x14ac:dyDescent="0.25">
      <c r="P130" s="87"/>
      <c r="Q130" s="87"/>
      <c r="R130" s="87"/>
      <c r="S130" s="87"/>
      <c r="T130" s="87"/>
      <c r="U130" s="87"/>
      <c r="V130" s="87"/>
    </row>
    <row r="131" spans="16:22" x14ac:dyDescent="0.25">
      <c r="P131" s="87"/>
      <c r="Q131" s="87"/>
      <c r="R131" s="87"/>
      <c r="S131" s="87"/>
      <c r="T131" s="87"/>
      <c r="U131" s="87"/>
      <c r="V131" s="87"/>
    </row>
    <row r="132" spans="16:22" x14ac:dyDescent="0.25">
      <c r="V132" s="87"/>
    </row>
    <row r="133" spans="16:22" x14ac:dyDescent="0.25">
      <c r="V133" s="87"/>
    </row>
  </sheetData>
  <sheetProtection algorithmName="SHA-512" hashValue="/gFfy/CU4+nQNU2IBv67kCkP5EJuzMzGIlLyIDn4zXNT0Fl+II/W3U07e//LdaYxQN6l7HN3MVnBEiq0R6yExQ==" saltValue="d2V3RhULbJ5jm4nauqkx0w==" spinCount="100000" sheet="1" objects="1" scenarios="1"/>
  <conditionalFormatting sqref="F13">
    <cfRule type="cellIs" dxfId="3" priority="3" operator="greaterThan">
      <formula>720</formula>
    </cfRule>
    <cfRule type="cellIs" dxfId="2" priority="6" operator="lessThan">
      <formula>720</formula>
    </cfRule>
  </conditionalFormatting>
  <conditionalFormatting sqref="J13">
    <cfRule type="cellIs" dxfId="1" priority="1" operator="greaterThan">
      <formula>720</formula>
    </cfRule>
    <cfRule type="cellIs" dxfId="0" priority="2" operator="lessThanOrEqual">
      <formula>720</formula>
    </cfRule>
  </conditionalFormatting>
  <dataValidations count="1">
    <dataValidation type="list" allowBlank="1" showInputMessage="1" showErrorMessage="1" sqref="J9 F9" xr:uid="{F14D3FE5-A402-4E6B-B703-854E703958D9}">
      <formula1>$N$11:$N$22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LUXslim Performance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jdorf</cp:lastModifiedBy>
  <dcterms:created xsi:type="dcterms:W3CDTF">2020-01-17T03:49:28Z</dcterms:created>
  <dcterms:modified xsi:type="dcterms:W3CDTF">2020-11-19T14:39:07Z</dcterms:modified>
</cp:coreProperties>
</file>